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00" firstSheet="2" activeTab="2"/>
  </bookViews>
  <sheets>
    <sheet name="PA trình PD gốc" sheetId="1" state="hidden" r:id="rId1"/>
    <sheet name="cln" sheetId="16" state="hidden" r:id="rId2"/>
    <sheet name="ĐẤT LÚA" sheetId="17" r:id="rId3"/>
    <sheet name="dơn giá cây trồng" sheetId="12" state="hidden" r:id="rId4"/>
  </sheets>
  <definedNames>
    <definedName name="_xlnm._FilterDatabase" localSheetId="0" hidden="1">'PA trình PD gốc'!$A$4:$AL$76</definedName>
    <definedName name="_xlnm._FilterDatabase" localSheetId="1" hidden="1">cln!$A$4:$AL$76</definedName>
    <definedName name="_xlnm._FilterDatabase" localSheetId="2" hidden="1">'ĐẤT LÚA'!$A$5:$AA$57</definedName>
    <definedName name="muc_1_pl" localSheetId="3">'dơn giá cây trồng'!$A$3</definedName>
    <definedName name="muc_1_pl_name" localSheetId="3">'dơn giá cây trồng'!$B$3</definedName>
    <definedName name="muc_2_pl" localSheetId="3">'dơn giá cây trồng'!$A$52</definedName>
    <definedName name="muc_2_pl_name" localSheetId="3">'dơn giá cây trồng'!$B$52</definedName>
    <definedName name="muc_3_pl" localSheetId="3">'dơn giá cây trồng'!$A$222</definedName>
    <definedName name="muc_3_pl_name" localSheetId="3">'dơn giá cây trồng'!$B$222</definedName>
    <definedName name="muc_4_pl" localSheetId="3">'dơn giá cây trồng'!$A$229</definedName>
    <definedName name="muc_4_pl_name" localSheetId="3">'dơn giá cây trồng'!$B$229</definedName>
    <definedName name="muc_5_pl" localSheetId="3">'dơn giá cây trồng'!$A$269</definedName>
    <definedName name="muc_5_pl_name" localSheetId="3">'dơn giá cây trồng'!$B$269</definedName>
    <definedName name="_xlnm.Print_Area" localSheetId="1">cln!$B$1:$AI$75</definedName>
    <definedName name="_xlnm.Print_Area" localSheetId="2">'ĐẤT LÚA'!$A$1:$X$57</definedName>
    <definedName name="_xlnm.Print_Area" localSheetId="0">'PA trình PD gốc'!$B$1:$AI$75</definedName>
    <definedName name="_xlnm.Print_Titles" localSheetId="1">cln!$2:$3</definedName>
    <definedName name="_xlnm.Print_Titles" localSheetId="2">'ĐẤT LÚA'!$3:$4</definedName>
    <definedName name="_xlnm.Print_Titles" localSheetId="0">'PA trình PD gốc'!$2:$3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s>
  <commentList>
    <comment ref="G16" authorId="0">
      <text>
        <r>
          <rPr>
            <b/>
            <sz val="9"/>
            <rFont val="Tahoma"/>
            <charset val="134"/>
          </rPr>
          <t>Admin:</t>
        </r>
        <r>
          <rPr>
            <sz val="9"/>
            <rFont val="Tahoma"/>
            <charset val="134"/>
          </rPr>
          <t xml:space="preserve">
        </t>
        </r>
      </text>
    </comment>
  </commentList>
</comments>
</file>

<file path=xl/comments2.xml><?xml version="1.0" encoding="utf-8"?>
<comments xmlns="http://schemas.openxmlformats.org/spreadsheetml/2006/main">
  <authors>
    <author>Admin</author>
    <author>admin</author>
  </authors>
  <commentList>
    <comment ref="G16" authorId="0">
      <text>
        <r>
          <rPr>
            <b/>
            <sz val="9"/>
            <rFont val="Tahoma"/>
            <charset val="134"/>
          </rPr>
          <t>Admin:</t>
        </r>
        <r>
          <rPr>
            <sz val="9"/>
            <rFont val="Tahoma"/>
            <charset val="134"/>
          </rPr>
          <t xml:space="preserve">
        </t>
        </r>
      </text>
    </comment>
    <comment ref="O42" authorId="1">
      <text>
        <r>
          <rPr>
            <b/>
            <sz val="9"/>
            <rFont val="Tahoma"/>
            <charset val="134"/>
          </rPr>
          <t>admin:</t>
        </r>
        <r>
          <rPr>
            <sz val="9"/>
            <rFont val="Tahoma"/>
            <charset val="134"/>
          </rPr>
          <t xml:space="preserve">
cây lâu năm
</t>
        </r>
      </text>
    </comment>
  </commentList>
</comments>
</file>

<file path=xl/comments3.xml><?xml version="1.0" encoding="utf-8"?>
<comments xmlns="http://schemas.openxmlformats.org/spreadsheetml/2006/main">
  <authors>
    <author>Admin</author>
  </authors>
  <commentList>
    <comment ref="C8" authorId="0">
      <text>
        <r>
          <rPr>
            <b/>
            <sz val="9"/>
            <rFont val="Tahoma"/>
            <charset val="134"/>
          </rPr>
          <t>Admin:</t>
        </r>
        <r>
          <rPr>
            <sz val="9"/>
            <rFont val="Tahoma"/>
            <charset val="134"/>
          </rPr>
          <t xml:space="preserve">
        </t>
        </r>
      </text>
    </comment>
  </commentList>
</comments>
</file>

<file path=xl/sharedStrings.xml><?xml version="1.0" encoding="utf-8"?>
<sst xmlns="http://schemas.openxmlformats.org/spreadsheetml/2006/main" count="1534" uniqueCount="458">
  <si>
    <t xml:space="preserve"> PHƯƠNG ÁN BỒI THƯỜNG, HỖ TRỢ PHỤC VỤ GPMB KHI NHÀ NƯỚC THU HỒI ĐẤT ĐỂ THỰC HIỆN DỰ ÁN KHU PHỨC HỢP ĐÔ THỊ, DU LỊCH SINH THÁI, SÂN GÔN KHOÁI CHÂU, TỈNH HƯNG YÊN                                                                                         
TRÊN ĐỊA BÀN ĐỘI 8, THÔN MẠN XUYÊN, XÃ CHÂU NINH, TỈNH HƯNG YÊN</t>
  </si>
  <si>
    <t>STT cũ</t>
  </si>
  <si>
    <t xml:space="preserve">STT </t>
  </si>
  <si>
    <t>Họ và tên chủ hộ hoặc người đại diện hợp pháp</t>
  </si>
  <si>
    <t>Chủ cây</t>
  </si>
  <si>
    <t>Định suất giao</t>
  </si>
  <si>
    <t>Tổng diện tích đang sử dụng</t>
  </si>
  <si>
    <t>DT theo báo cáo</t>
  </si>
  <si>
    <t>Theo BĐĐC</t>
  </si>
  <si>
    <t>Thông tin thửa đất thu hồi</t>
  </si>
  <si>
    <t>Diện tích thu hồi (m2)</t>
  </si>
  <si>
    <t>Tổng diện tích thu hồi (m2)</t>
  </si>
  <si>
    <t>Tỷ lệ % thu hồi</t>
  </si>
  <si>
    <t>Số tháng hỗ trợ</t>
  </si>
  <si>
    <t>Số nhân khẩu hỗ trợ</t>
  </si>
  <si>
    <t>Kinh phí bồi thường, hỗ trợ về đất</t>
  </si>
  <si>
    <t>Bồi thường, hỗ trợ đối với cây trồng, hoa màu, tài sản gắn liền với đất</t>
  </si>
  <si>
    <t>Tổng kinh phí BTHT (đồng)</t>
  </si>
  <si>
    <t>Số tờ</t>
  </si>
  <si>
    <t>Số thửa</t>
  </si>
  <si>
    <r>
      <rPr>
        <b/>
        <sz val="14"/>
        <rFont val="Times New Roman"/>
        <charset val="134"/>
      </rPr>
      <t>Diện tích (m</t>
    </r>
    <r>
      <rPr>
        <b/>
        <vertAlign val="superscript"/>
        <sz val="14"/>
        <rFont val="Times New Roman"/>
        <charset val="134"/>
      </rPr>
      <t>2</t>
    </r>
    <r>
      <rPr>
        <b/>
        <sz val="14"/>
        <rFont val="Times New Roman"/>
        <charset val="134"/>
      </rPr>
      <t>)</t>
    </r>
  </si>
  <si>
    <t>Loại đất</t>
  </si>
  <si>
    <t>Kinh phí bồi thường về đất (90.000đồng/m²)</t>
  </si>
  <si>
    <t>Kinh phí hỗ trợ chuyển đổi nghề (3x90.000 đồng/m²)</t>
  </si>
  <si>
    <t>Kinh phí hỗ trợ ổn đời sống (số tháng hỗ trợ x số nhân khẩu hỗ trợ x 30 kg x 17.000 đ/kg)</t>
  </si>
  <si>
    <t>Tổng kinh phí bồi thường, hỗ trợ về đất (đồng)</t>
  </si>
  <si>
    <t>Tên cây trồng, hoa màu, tài sản gắn liền với đất</t>
  </si>
  <si>
    <t>Đơn vị tính</t>
  </si>
  <si>
    <t>Số lượng</t>
  </si>
  <si>
    <t>Đơn giá (đồng)</t>
  </si>
  <si>
    <t>Mật độ cây trồng</t>
  </si>
  <si>
    <t>Hệ số tính (%)</t>
  </si>
  <si>
    <t>Thành tiền 
(đồng)</t>
  </si>
  <si>
    <t>Tổng kinh phí bồi thường, hỗ trợ tài sản gắn liền với đất (đồng)</t>
  </si>
  <si>
    <t>TỔNG</t>
  </si>
  <si>
    <t>Tổng</t>
  </si>
  <si>
    <t>Nguyễn Đức Hoan
(Nguyễn Thị Hoa)</t>
  </si>
  <si>
    <t xml:space="preserve"> 
Nguyễn Đức Hoan, Nguyễn Thị Hoa, Nguyễn Đức Khải, Nguyễn Đức Cương, Trương Thị Dương(chết) 0.5</t>
  </si>
  <si>
    <t>4(68)</t>
  </si>
  <si>
    <t>LUC</t>
  </si>
  <si>
    <t>lúa</t>
  </si>
  <si>
    <t>Nguyễn Văn Sỹ
( Đào Thị Phóng)</t>
  </si>
  <si>
    <t>Nguyễn Văn Sỹ, Đào Thị Phóng, Nguyễn Thị Xuân</t>
  </si>
  <si>
    <t>Phan Văn Nam
( Trần Thị Hường )</t>
  </si>
  <si>
    <t>Phan Văn Duống 0.5, 
Phan Văn Nam, 
Phan Văn Bắc,
Phan Văn Út,
Phan Thị Thúy</t>
  </si>
  <si>
    <t>BHK</t>
  </si>
  <si>
    <t>Trương Thanh Nga</t>
  </si>
  <si>
    <t>Trương Ngọc Cự
(Nguyễn Thị Nhung - đã chết)</t>
  </si>
  <si>
    <t>Trương Ngọc Cự, 
Nguyễn Thị Nhung ( đã chết ), Trương Ngọc Thuật</t>
  </si>
  <si>
    <t>8(72)</t>
  </si>
  <si>
    <t xml:space="preserve">Nguyễn Đức Ngọc
( Cao Thị Huệ )
</t>
  </si>
  <si>
    <t>Nguyễn Đức Ngọc, Cao Thị Huệ,
Nguyễn Hồng Nhung, Trương Thị Dương ( đã chết) 0.5</t>
  </si>
  <si>
    <t xml:space="preserve">Nguyễn Xuân Đức
( Đặng Thị Lý)
</t>
  </si>
  <si>
    <t>Nguyễn Xuân Đức 0.5, Đặng Thị Lý, 
Nguyễn Mạnh Hùng, Nguyễn Thị Yến,
Nguyễn Xuân Mạnh</t>
  </si>
  <si>
    <t>Nguyễn Thị Phương Liên</t>
  </si>
  <si>
    <t>Nguyễn Thị Phương Liên, 
Nguyễn Thị Loan ( đã chết), Nguyễn Thị Bốn ( đã chết)</t>
  </si>
  <si>
    <t>Nguyễn Thị Thùy
 (Nguyễn Đức Hoan )</t>
  </si>
  <si>
    <t>Nguyễn Thị Thùy</t>
  </si>
  <si>
    <t>Nguyễn Văn Phong 
( Lê Thị Sợi )</t>
  </si>
  <si>
    <t>Nguyễn Văn Phong, Lê Thị Sợi,
Nguyễn Văn Tuyển, Nguyễn Thị Tuyến, Nguyễn Thị Mến  ( đã chết)</t>
  </si>
  <si>
    <t>Dương Thị Cẩm Vân 
( Hợp )</t>
  </si>
  <si>
    <t>Dương Thị Cẩm Vân</t>
  </si>
  <si>
    <t>Nguyễn Văn Tiến
( Nguyễn Thị Thái)</t>
  </si>
  <si>
    <t>Nguyễn Văn Tiến , Nguyễn Thị Thái ( đã chết ), 
Nguyễn Hùng Mạnh, Nguyễn Anh Linh</t>
  </si>
  <si>
    <t>Trương Ngọc Huỳnh
( Vũ Thị Hoa)</t>
  </si>
  <si>
    <t xml:space="preserve"> Trương Ngọc Huỳnh, Vũ Thị Hoa, Trương Ngọc Phi, Trương Thị Bích Phương
</t>
  </si>
  <si>
    <t>Nguyễn Văn Lai 
( Trần Thị Hoa)</t>
  </si>
  <si>
    <t>Nguyễn Văn Lai, Trần Thị Hoa, Nguyễn Văn Hòa,
Phạm Thị Liên ( đã chết), Nguyễn Xuân Hùng, Đỗ Thị Cúc, Nguyễn Văn Cường</t>
  </si>
  <si>
    <t>Phan Văn Dậu 
( Nguyễn Thị An)</t>
  </si>
  <si>
    <t>Dư Thị Cành, 
Phan Văn Dậu, 
Nguyễn Thị An,
Phan Văn Dũng</t>
  </si>
  <si>
    <t>Phan Thị Kim Oanh
( con ông Dậu)</t>
  </si>
  <si>
    <t>Phan Thị Kim Oanh</t>
  </si>
  <si>
    <t>Phạm Văn Thanh
( Trần Thị Dẻo)</t>
  </si>
  <si>
    <t>Phạm Xuân Thu( đã chết), Phạm Văn Thanh</t>
  </si>
  <si>
    <t>Nguyễn Thị Ngoan
( Vũ Văn Hồi - đã chết )</t>
  </si>
  <si>
    <t>Nguyễn Thị Ngoan, Nguyễn Thị Dé, Vũ Văn Hồi ( đã chết), Vũ Văn Huynh,
Phan Thanh Nga, Vũ Văn Nguyện, Vũ Thị Tính</t>
  </si>
  <si>
    <t>Phan Thị Đài ( đã chết ) 
Đinh Thị Hưng</t>
  </si>
  <si>
    <t>Phan Thị Đài ( đã chết ) 
Đại diện con gái Đinh Thị Hưng</t>
  </si>
  <si>
    <t>7(71)</t>
  </si>
  <si>
    <t>Nguyễn Văn Bốn
(Nguyễn Thị Trúc)</t>
  </si>
  <si>
    <t>Nguyễn Văn Bốn, 
Nguyễn Thị Trúc, Nguyễn Văn Nam</t>
  </si>
  <si>
    <t>Nguyễn Văn Tiến 
( Trương Thị Mỹ Ngân)</t>
  </si>
  <si>
    <t>Nguyễn Văn Tiến, 
Nguyễn Văn Chương</t>
  </si>
  <si>
    <t>Trịnh Thị Liệu</t>
  </si>
  <si>
    <t>Trịnh Thị Liệu, Nguyễn Văn Năm, Nguyễn Thị Anh, Nguyễn Thị Oanh</t>
  </si>
  <si>
    <t>Nguyễn Kim Ngọc
( Lê Thị Thảo)</t>
  </si>
  <si>
    <t>Nguyễn Văn Sam( Liệt sỹ), Nguyễn Kim Thăng( đã chết), Nguyễn Thị Tham( đã chết), Nguyễn Kim Ngọc</t>
  </si>
  <si>
    <t>Nguyễn Văn Quý 
( Nguyễn Thị Bé)</t>
  </si>
  <si>
    <t>Nguyễn Văn Quý, 
Nguyễn Thị Bé, Nguyễn Văn Trường, Phạm Thị Hạnh</t>
  </si>
  <si>
    <t>4,5</t>
  </si>
  <si>
    <t>Phan Thị Đoan
( Nguyễn Văn Quý)</t>
  </si>
  <si>
    <t>Phạm Thị Mài, Phan Thị Đoan,
Nguyễn Trung Kiên, Nguyễn Thị Phương Thảo Nguyễn Thị Điểm( đã chết)</t>
  </si>
  <si>
    <t>Nguyễn Văn Long
( Nguyễn Thị Lừng)</t>
  </si>
  <si>
    <t>Nguyễn Văn Long, Lương Thị Đào</t>
  </si>
  <si>
    <t>Phan Thị Xuân
(Tích)</t>
  </si>
  <si>
    <t>Phan Đình Tích, Phan Thị Xuân</t>
  </si>
  <si>
    <t>Phan Đình Nhung ( đã chết )
( Nguyễn Thị Liên)</t>
  </si>
  <si>
    <t>Dư Thị Chinh, Nguyễn Thị Liên, Nguyễn Thanh Quỳnh</t>
  </si>
  <si>
    <t>Nguyễn Thị Lê
( Nguyễn Văn Sỹ- chết )</t>
  </si>
  <si>
    <t xml:space="preserve">Nguyễn Thị Lê, Nguyễn Văn Sỹ ( đã chết),
Nguyễn Văn Điều ( đã chết), Nguyễn Văn Đệ,
Nguyễn Thị Vân Anh </t>
  </si>
  <si>
    <t>Nguyễn Văn Phong 
( Nguyễn Thị Nguyệt )</t>
  </si>
  <si>
    <r>
      <rPr>
        <sz val="14"/>
        <color theme="1"/>
        <rFont val="Times New Roman"/>
        <charset val="134"/>
      </rPr>
      <t>Nguyễn Thị Bầy( đã chết) N</t>
    </r>
    <r>
      <rPr>
        <sz val="14"/>
        <color rgb="FFFF0000"/>
        <rFont val="Times New Roman"/>
        <charset val="134"/>
      </rPr>
      <t>guyễn Văn Phong, Nguyễn Thị Nguyệt, Nguyễn Thị Yến, Nguyễn Văn Minh,
Nguyễn Thị Ngọc</t>
    </r>
  </si>
  <si>
    <t>Trương Quang Ba
( Phạm Thị Loan- đã chết)</t>
  </si>
  <si>
    <t>Trương Quang Ba
( Phạm Thị Loan- đã chết), Trương Quang Quỳnh, Trương Quang Long, Trương Quang Lưu</t>
  </si>
  <si>
    <t>Phan Đình Luyến 
(Nguyễn Thị Lan)</t>
  </si>
  <si>
    <t>Phan Văn Quyến( đã chết), Phan Đình Luyến, Nguyễn Thị Lan,
Phạm Thị Cúc, Phạm Thị Phượng</t>
  </si>
  <si>
    <t>Dư Văn Dung 
( Đào Thị Tình)</t>
  </si>
  <si>
    <t>Dư Văn Tiệp( đã chết), Dư Văn Dung ( đã chết), Đào Thị Tình,
Dư Văn Tuấn, Dư Văn Tú, Dư Thị Tuyến</t>
  </si>
  <si>
    <t>Nguyễn Thị Huệ 
( Phan Văn Thịnh)</t>
  </si>
  <si>
    <t>Nguyễn Thị Huệ,
Phạm Văn Hiếu,
Phạm Thị Thảo</t>
  </si>
  <si>
    <t xml:space="preserve">Dư Văn Hòa
( Phan Thị Hồng )
</t>
  </si>
  <si>
    <t>Dư Văn Tiệp( đã chết), Dư Văn Hòa, Phan Thị Hồng, Dư Thị Huệ,
Dư Thị Hương, Dư Văn Huỳnh, 
Nguyễn Thị Ngọc</t>
  </si>
  <si>
    <t>Phạm Văn Hoan
( Dư Thị Huyền )</t>
  </si>
  <si>
    <t>Phạm Văn Thao(đã chết), 
Phạm Văn Hoan, Dư Thị Huyền, Phạm Thị Châm, Phạm Văn Nam</t>
  </si>
  <si>
    <t>Nguyễn Văn Dũng
( Phan Thị Dũng)</t>
  </si>
  <si>
    <t>Dư Thị Chùa( đã chết), Nguyễn Văn Dũng, Phạm Thị Dũng, Nguyễn Văn Điều, 
Nguyễn Thị Nụ</t>
  </si>
  <si>
    <t>Lê Thị Thiên
( Phú)</t>
  </si>
  <si>
    <t>Lê Thị Thiên, 
Nguyễn Thị Mơ, Nguyễn Thị Mùa, Nguyễn Văn Bầy 0,5( đã chết)</t>
  </si>
  <si>
    <t>Nguyễn Phúc Sơn
( Nguyễn Thị Thúy)</t>
  </si>
  <si>
    <t>Nguyễn Phúc Sơn, 
Nguyễn Thị Thúy, Nguyễn Phúc Dương, Nguyễn Anh Linh, Nguyễn Thị Mị(Tấn) 0.5 (đã chết)</t>
  </si>
  <si>
    <t>Nguyễn Xuân Quang
(Nguyễn Thị Ngân)</t>
  </si>
  <si>
    <t>Nguyễn Xuân Quang, Nguyễn Thị Ngân, 
Nguyễn Thanh Long, Nguyễn Cao Ly, Phạm Thị My, Nguyễn Thị Mị(Tấn) 0.5 (đã chết)</t>
  </si>
  <si>
    <t xml:space="preserve">Nguyễn Văn Thanh
( Phạm Bích Cường ) </t>
  </si>
  <si>
    <t>Nguyễn Văn Thanh, Phạm Bích Cường,
Nguyễn Văn Chiến, Nguyễn Văn Thùy,
Phạm Thị Thúy, Dư Thị Bảy ( đã chết )</t>
  </si>
  <si>
    <t>Dư Đức Sáu 
( Đào Thị Nhi)</t>
  </si>
  <si>
    <t>Đào Thị Nhi, Dư Văn Thiềng( đã chết), 
Bùi Thị Hữu( đã chết), Dư Đức Trung</t>
  </si>
  <si>
    <t>Phan Đình Khang 
( Đoán )</t>
  </si>
  <si>
    <t>Phan Đình Khang, Vũ Thị Đoán, 
Phan Đình Khánh, Phan Thị Nam, Nguyễn Thị Múi ( đã chết )</t>
  </si>
  <si>
    <t>Dư Thị Thái
( Dư Đức  Cải- đã chết)</t>
  </si>
  <si>
    <t>Dư Đức Cải, Dư Thị Thái, Dư Trần Long,
Dư Văn Hưng, Dư Tuấn Huy</t>
  </si>
  <si>
    <t>Dư Văn Hùng
( Phạm Thị Vũ)</t>
  </si>
  <si>
    <t>Dư Văn Hùng, Phạm Thị Vũ, Dư Văn Mạnh,
Dư Văn Hưng, Dư Văn Huy, Nguyễn Thị Nha 0.33( đã chết)</t>
  </si>
  <si>
    <t>Phạm Quốc Bảo
( Phạm Thị Thúy)</t>
  </si>
  <si>
    <t>Phạm Quốc Bảo, Phạm Thị Thúy, Phạm Quốc Tuấn, Pham Tuấn Anh, Phạm Thị Nguyên , Phạm Văn Cao 0.5, Phạm Văn Việt 0.5, Phạm Văn Nam 0.5</t>
  </si>
  <si>
    <t>Dư Văn Mạnh
( Trần Thị Nhơn)</t>
  </si>
  <si>
    <t>Phạm Thị Uyên,
Dư Văn Mạnh</t>
  </si>
  <si>
    <t>Nguyễn Văn Tiến
( Phạm Thị Hương )</t>
  </si>
  <si>
    <t>Nguyễn Văn Tiến
Phạm Thị Hương ,
Nguyễn Văn Đức( đã chết), 
Phạm Thị Sáu( đã chết), 
Nguyễn Văn Tú,
Nguyễn Thị Lan.</t>
  </si>
  <si>
    <t>Dư Văn Tiến
(Phan Thị Xuân )</t>
  </si>
  <si>
    <t>Dư Văn Tiến, 
Phan Thị Xuân, 
Đào Thị Phúc( đã chết), 
Dư Quang Quyền,
Dư Văn Quyết</t>
  </si>
  <si>
    <t>Dư Văn Tiến 
(Hoàng Thị  Lâm )</t>
  </si>
  <si>
    <t>Dư Văn Tiến 
(Hoàng Thị  Lâm,
Dư Văn Quyết, 
Dư Văn Quân,
Nguyễn Thị Măng ( Tiếp)( đã chết)</t>
  </si>
  <si>
    <t>Dư Anh Tuấn
(Hải)</t>
  </si>
  <si>
    <t>Dư Anh Tuấn, 
Nguyễn Thị Hải,
Nguyễn Thị Măng( Tiếp) (đã chết)</t>
  </si>
  <si>
    <t>Phạm Quốc Tuấn
( Dư Thị Vượng )</t>
  </si>
  <si>
    <t>Phạm Quốc Tuấn ( đã chết),
Nguyễn Thị An, 
Phạm Thị Phương Anh,
Phạm Tiền Nam</t>
  </si>
  <si>
    <t>Nguyễn Thị Lan
( Hải)</t>
  </si>
  <si>
    <t>Phạm Văn Bình,
Nguyễn Thị Lan,
Phạm Tuấn Anh</t>
  </si>
  <si>
    <t>Phạm Văn Hùng
( Đỗ Thị Tuyến)</t>
  </si>
  <si>
    <t>Phạm Văn Hùng, 
Đỗ Thị Tuyến,
Phạm Văn Cộng</t>
  </si>
  <si>
    <t>Phạm Văn Bính
(Nguyễn Thị Tuyến)</t>
  </si>
  <si>
    <t>Phạm Văn Bính, 
Nguyễn Thị Tuyến, 
Phạm Quốc toàn</t>
  </si>
  <si>
    <t>Nguyễn Phúc Nam
(Nguyễn Sùng Nãm - con trai)</t>
  </si>
  <si>
    <t>Nguyễn Phúc Nam, 
Phạm Thị Nhuệ,
Nguyễn Văn Tính ( đã chết), Văn Thị Khưởng ( đã chết), 
Nguyễn Sùng Nãm, 
Nguyễn Anh Bắc</t>
  </si>
  <si>
    <t>Dư Đức Hùng 
( Nguyễn Thị Phượng)</t>
  </si>
  <si>
    <t>Dư Đức Hùng, 
Nguyễn Thị Phượng,
Dư Văn Hoàn( đã chêt), 
Dư Thị Nhỡ( đã chết)</t>
  </si>
  <si>
    <t>Dư Đức Dũng 
( Đặng Thị Bắc)</t>
  </si>
  <si>
    <t xml:space="preserve"> 
Dư Đức Dũng, Dư Thị Nhỡ( đã chết)</t>
  </si>
  <si>
    <t>Nguyễn Đức Thiện
(Trương Thị Tách)</t>
  </si>
  <si>
    <t>Nguyễn Đức Thiện,
Trương Thị Tách,
Nguyễn Phan Thiết,
Dư Thị Hiên,
Nguyễn Thị Hồng Trâm,
Nguyễn Thị Tuyến</t>
  </si>
  <si>
    <t>Nguyễn Văn Duông ( đã chết)
(Phạm Thị Chớp)</t>
  </si>
  <si>
    <t>Phạm Thị Chớp, Nguyễn Văn Hùng, Nguyễn Xuân Tuấn, Nguyễn Thị Thúy</t>
  </si>
  <si>
    <t xml:space="preserve">DỰ THẢO PHƯƠNG ÁN BỒI THƯỜNG, HỖ TRỢ PHỤC VỤ GPMB KHI NHÀ NƯỚC THU HỒI ĐẤT CỦA CÁC HỘ GIA, ĐÌNH CÁ NHÂN ĐỂ THỰC HIỆN DỰ ÁN XÂY DỰNG ĐƯỜNG QUY HOẠCH 69 M TỪ ĐƯỜNG PHẠM NGŨ LÃO (ĐT.387) QUA KHU CÔNG NGHIỆP MINH ĐỨC ĐẾN CẦU SẶT (QL.38) THỊ XÃ MỸ HÀO (GIAI ĐOẠN 1)   
TRÊN ĐỊA BÀN TDP XUÂN DỤC, PHƯỜNG ĐƯỜNG HÀO, TỈNH HƯNG YÊN
</t>
  </si>
  <si>
    <t>Nguyễn Thị Bầy( đã chết) Nguyễn Văn Phong, Nguyễn Thị Nguyệt, Nguyễn Thị Yến, Nguyễn Văn Minh,
Nguyễn Thị Ngọc</t>
  </si>
  <si>
    <t>Nguyễn Xuân Quang, Nguyễn Thị Ngân, 
Nguyễn Thanh Long, Nguyễn Cao Ly, Nguyễn Thị Mị(Tấn) 0.5 (đã chết)</t>
  </si>
  <si>
    <t>PHỤ LỤC</t>
  </si>
  <si>
    <r>
      <rPr>
        <b/>
        <sz val="20"/>
        <rFont val="Times New Roman"/>
        <charset val="134"/>
      </rPr>
      <t xml:space="preserve">DỰ THẢO PHƯƠNG ÁN BỒI THƯỜNG, HỖ TRỢ PHỤC VỤ GPMB KHI NHÀ NƯỚC THU HỒI ĐẤT CỦA CÁC HỘ GIA, ĐÌNH CÁ NHÂN ĐỂ THỰC HIỆN DỰ ÁN XÂY DỰNG 
ĐƯỜNG QUY HOẠCH 69 M TỪ ĐƯỜNG PHẠM NGŨ LÃO (ĐT.387) QUA KHU CÔNG NGHIỆP MINH ĐỨC ĐẾN CẦU SẶT (QL.38) THỊ XÃ MỸ HÀO (GIAI ĐOẠN 1)  
TRÊN ĐỊA BÀN TDP XUÂN DỤC, PHƯỜNG ĐƯỜNG HÀO, TỈNH HƯNG YÊN
</t>
    </r>
    <r>
      <rPr>
        <i/>
        <sz val="13"/>
        <rFont val="Times New Roman"/>
        <charset val="134"/>
      </rPr>
      <t>(Danh sách kèm theo Thông báo số        /TB-UBND ngày        tháng     năm 2026)</t>
    </r>
  </si>
  <si>
    <t>Định suất giao
khi thực hiện dồn thửa đổi ruộng theo chỉ thị 21</t>
  </si>
  <si>
    <t>Đơn giá (đồng/m2)</t>
  </si>
  <si>
    <t xml:space="preserve"> Trương Ngọc Huỳnh, Vũ Thị Hoa, Trương Ngọc Phi, Trương Thị Bích Phương</t>
  </si>
  <si>
    <t>Nguyễn Văn Lai, Trần Thị Hoa, Nguyễn Văn Hòa, Phạm Thị Liên ( đã chết), Nguyễn Xuân Hùng, Đỗ Thị Cúc, Nguyễn Văn Cường</t>
  </si>
  <si>
    <t>Nguyễn Thị Ngoan, Nguyễn Thị Dé, Vũ Văn Hồi ( đã chết), Vũ Văn Huynh, Phan Thanh Nga, Vũ Văn Nguyện, Vũ Thị Tính</t>
  </si>
  <si>
    <t xml:space="preserve">Nguyễn Thị Lê, Nguyễn Văn Sỹ ( đã chết), Nguyễn Văn Điều ( đã chết), Nguyễn Văn Đệ, Nguyễn Thị Vân Anh </t>
  </si>
  <si>
    <t>Trương Quang Ba
( Phạm Thị Loan- đã chết), Trương Quang Quỳnh, Trương Quang Long, Trương Quang Lưu( đã chết)</t>
  </si>
  <si>
    <t>Nguyễn Xuân Quang, Nguyễn Thị Ngân, Nguyễn Thanh Long, Nguyễn Cao Ly, Nguyễn Thị Mị(Tấn) 0.5 (đã chết)</t>
  </si>
  <si>
    <t>Nguyễn Văn Tiến, Phạm Thị Hương , Nguyễn Văn Đức( đã chết), Phạm Thị Sáu( đã chết), Nguyễn Văn Tú, Nguyễn Thị Lan.</t>
  </si>
  <si>
    <t>Dư Văn Tiến, 
Phan Thị Xuân, 
Đào Thị Phúc( đã chết), 
Dư Quang Quyền,
Dư Văn Quyết( đã chết)</t>
  </si>
  <si>
    <t>Dư Văn Tiến 
Hoàng Thị  Lâm,
Dư Văn Quyết, 
Dư Văn Quân,
Nguyễn Thị Măng ( Tiếp)( đã chết)</t>
  </si>
  <si>
    <t>STT</t>
  </si>
  <si>
    <t>Tên loại cây trồng</t>
  </si>
  <si>
    <r>
      <rPr>
        <b/>
        <sz val="9"/>
        <color rgb="FF000000"/>
        <rFont val="Times New Roman"/>
        <charset val="134"/>
      </rPr>
      <t>Đơn giá bồi thường </t>
    </r>
    <r>
      <rPr>
        <i/>
        <sz val="9"/>
        <color rgb="FF000000"/>
        <rFont val="Times New Roman"/>
        <charset val="134"/>
      </rPr>
      <t>(đồng)</t>
    </r>
  </si>
  <si>
    <t>Mật độ trồng</t>
  </si>
  <si>
    <t>I.</t>
  </si>
  <si>
    <t>NHÓM CÂY HẰNG NĂM</t>
  </si>
  <si>
    <t>*</t>
  </si>
  <si>
    <t>Nhóm cây thực phẩm, gia vị</t>
  </si>
  <si>
    <t>Lúa</t>
  </si>
  <si>
    <r>
      <rPr>
        <sz val="9"/>
        <color rgb="FF000000"/>
        <rFont val="Times New Roman"/>
        <charset val="134"/>
      </rPr>
      <t>đồng/m</t>
    </r>
    <r>
      <rPr>
        <vertAlign val="superscript"/>
        <sz val="9"/>
        <color rgb="FF000000"/>
        <rFont val="Times New Roman"/>
        <charset val="134"/>
      </rPr>
      <t>2</t>
    </r>
  </si>
  <si>
    <r>
      <rPr>
        <b/>
        <sz val="9"/>
        <color rgb="FF000000"/>
        <rFont val="Times New Roman"/>
        <charset val="134"/>
      </rPr>
      <t>Ngô (bắp), kê, cây công nghiệp ngắn ngày </t>
    </r>
    <r>
      <rPr>
        <i/>
        <sz val="9"/>
        <color rgb="FF000000"/>
        <rFont val="Times New Roman"/>
        <charset val="134"/>
      </rPr>
      <t>(lạc, đậu tương)</t>
    </r>
  </si>
  <si>
    <t>Ngô, cây công nghiệp ngắn ngày (lạc, đậu tương)</t>
  </si>
  <si>
    <r>
      <rPr>
        <i/>
        <sz val="9"/>
        <color rgb="FF000000"/>
        <rFont val="Times New Roman"/>
        <charset val="134"/>
      </rPr>
      <t>đồng/m</t>
    </r>
    <r>
      <rPr>
        <vertAlign val="superscript"/>
        <sz val="9"/>
        <color rgb="FF000000"/>
        <rFont val="Times New Roman"/>
        <charset val="134"/>
      </rPr>
      <t>2</t>
    </r>
  </si>
  <si>
    <t>Kê</t>
  </si>
  <si>
    <r>
      <rPr>
        <i/>
        <sz val="9"/>
        <color rgb="FF000000"/>
        <rFont val="Times New Roman"/>
        <charset val="134"/>
      </rPr>
      <t>đồng/m</t>
    </r>
    <r>
      <rPr>
        <i/>
        <vertAlign val="superscript"/>
        <sz val="9"/>
        <color rgb="FF000000"/>
        <rFont val="Times New Roman"/>
        <charset val="134"/>
      </rPr>
      <t>2</t>
    </r>
  </si>
  <si>
    <t>Cây lấy củ, lấy bột (khoai lang, sắn, khoai môn, khoai sọ, khoai tây, dong giềng, dong trắng (bột đồng chinh), khoai từ (củ từ))</t>
  </si>
  <si>
    <t>Khoai lang, sắn (mỳ)</t>
  </si>
  <si>
    <t>Khoai tây</t>
  </si>
  <si>
    <t>Khoai môn, khoai sọ</t>
  </si>
  <si>
    <t>Dong riềng, dong trắng (bột đồng chinh), khoai từ (củ từ)</t>
  </si>
  <si>
    <t>Dưa hấu</t>
  </si>
  <si>
    <t>Dưa lê</t>
  </si>
  <si>
    <t>Dưa vàng</t>
  </si>
  <si>
    <t>Dưa lưới</t>
  </si>
  <si>
    <t>Dưa bở, dưa gang, dưa chuột</t>
  </si>
  <si>
    <t>Cà chua, cà tím, cà bát, cà pháo</t>
  </si>
  <si>
    <t>Bầu, bí, mướp các loại</t>
  </si>
  <si>
    <t>Ớt ngọt</t>
  </si>
  <si>
    <t>Su hào, bắp cải, cà rốt</t>
  </si>
  <si>
    <t>Tỏi lấy củ</t>
  </si>
  <si>
    <t> 37.000</t>
  </si>
  <si>
    <t>Tỏi tây</t>
  </si>
  <si>
    <t>Hành các loại</t>
  </si>
  <si>
    <t>Rau cần tây</t>
  </si>
  <si>
    <t>Rau các loại, đậu đỗ các loại</t>
  </si>
  <si>
    <t>Các loại rau gia vị</t>
  </si>
  <si>
    <t>Mía, thuốc lá, thuốc lào</t>
  </si>
  <si>
    <t>Mía các loại</t>
  </si>
  <si>
    <t>Thuốc lá, thuốc lào</t>
  </si>
  <si>
    <t>Nấm</t>
  </si>
  <si>
    <t>Nấm rơm</t>
  </si>
  <si>
    <t>Nấm mỡ</t>
  </si>
  <si>
    <t>Nhóm cây hoa</t>
  </si>
  <si>
    <t>Hoa cúc</t>
  </si>
  <si>
    <t>Hoa lay ơn</t>
  </si>
  <si>
    <t>Hoa cẩm chướng</t>
  </si>
  <si>
    <t>Hoa lily</t>
  </si>
  <si>
    <t>Hoa loa kèn</t>
  </si>
  <si>
    <t>Hoa đồng tiền</t>
  </si>
  <si>
    <t>Hoa thạch thảo</t>
  </si>
  <si>
    <t>Hoa cát tường</t>
  </si>
  <si>
    <t>Hoa hướng dương</t>
  </si>
  <si>
    <t>Hoa huệ</t>
  </si>
  <si>
    <t>Hoa sen lấy hoa</t>
  </si>
  <si>
    <t>Hoa súng</t>
  </si>
  <si>
    <t>Sắn dây</t>
  </si>
  <si>
    <t>400 hố(ụ)/ha</t>
  </si>
  <si>
    <t>Từ mới trồng đến bắt đầu leo giàn</t>
  </si>
  <si>
    <t>đồng/hố(ụ)</t>
  </si>
  <si>
    <t>Từ bắt đầu leo giàn đến 6 tháng tuổi (leo kín giàn)</t>
  </si>
  <si>
    <t>Từ trên 6 tháng tuổi đến trước khi thu hoạch</t>
  </si>
  <si>
    <t>II.</t>
  </si>
  <si>
    <t>NHÓM CÂY LÂU NĂM</t>
  </si>
  <si>
    <t>Nhóm cây ăn quả</t>
  </si>
  <si>
    <t>Cây nhãn</t>
  </si>
  <si>
    <t>320 - 400 cây/ha</t>
  </si>
  <si>
    <t>Cây vải </t>
  </si>
  <si>
    <t>350 - 400 cây/ha</t>
  </si>
  <si>
    <t>Cây có ĐK &lt; 2 cm (cây đã phân cành, lá, bộ rễ phát triển đầy đủ)</t>
  </si>
  <si>
    <t>đồng/cây</t>
  </si>
  <si>
    <t>2 cm ≤ ĐK &lt; 5 cm</t>
  </si>
  <si>
    <t>5 cm ≤ ĐK &lt; 7 cm</t>
  </si>
  <si>
    <t>1.125.000</t>
  </si>
  <si>
    <t>7 cm ≤ ĐK &lt; 12 cm</t>
  </si>
  <si>
    <t>2.700.000</t>
  </si>
  <si>
    <t>12 cm ≤ Đk &lt; 20 cm</t>
  </si>
  <si>
    <t>3.750.000</t>
  </si>
  <si>
    <t>20 cm ≤ Đk ≤ 30 cm</t>
  </si>
  <si>
    <t>3.850.000</t>
  </si>
  <si>
    <t>ĐK &gt; 30 cm</t>
  </si>
  <si>
    <t>4.500.000</t>
  </si>
  <si>
    <t>Cây mít</t>
  </si>
  <si>
    <t>400 cây/ha</t>
  </si>
  <si>
    <t>2 cm ≤ ĐK ≤ 4 cm</t>
  </si>
  <si>
    <t>4 cm &lt; ĐK ≤ 8 cm</t>
  </si>
  <si>
    <t>8 cm &lt; ĐK ≤ 15 cm</t>
  </si>
  <si>
    <t>1.000.000</t>
  </si>
  <si>
    <t>15 cm &lt; ĐK ≤ 25 cm</t>
  </si>
  <si>
    <t>1.500.000</t>
  </si>
  <si>
    <t>25 cm &lt; ĐK ≤ 40 cm</t>
  </si>
  <si>
    <t>2.000.000</t>
  </si>
  <si>
    <t>40 cm &lt; ĐK ≤ 60 cm</t>
  </si>
  <si>
    <t>2.800.000</t>
  </si>
  <si>
    <t>ĐK &gt; 60 cm</t>
  </si>
  <si>
    <t>3.500.000</t>
  </si>
  <si>
    <t>Cây bưởi, bòng, phật thủ</t>
  </si>
  <si>
    <t>400 - 500 cây/ha</t>
  </si>
  <si>
    <t>5 cm ≤ ĐK &lt; 8 cm</t>
  </si>
  <si>
    <t>1.100.000</t>
  </si>
  <si>
    <t>8 cm ≤ ĐK &lt; 12 cm</t>
  </si>
  <si>
    <t>1.800.000</t>
  </si>
  <si>
    <t>12 cm ≤ ĐK ≤ 20 cm</t>
  </si>
  <si>
    <t>2.500.000</t>
  </si>
  <si>
    <t>ĐK &gt; 20 cm</t>
  </si>
  <si>
    <t>3.000.000</t>
  </si>
  <si>
    <r>
      <rPr>
        <b/>
        <sz val="9"/>
        <color rgb="FF000000"/>
        <rFont val="Times New Roman"/>
        <charset val="134"/>
      </rPr>
      <t>Cây cam, quýt</t>
    </r>
    <r>
      <rPr>
        <sz val="9"/>
        <color rgb="FF000000"/>
        <rFont val="Times New Roman"/>
        <charset val="134"/>
      </rPr>
      <t> </t>
    </r>
  </si>
  <si>
    <t>600 - 625 cây/ha</t>
  </si>
  <si>
    <t>100.000 </t>
  </si>
  <si>
    <r>
      <rPr>
        <b/>
        <sz val="9"/>
        <color rgb="FF000000"/>
        <rFont val="Times New Roman"/>
        <charset val="134"/>
      </rPr>
      <t>Cây chuối</t>
    </r>
    <r>
      <rPr>
        <sz val="9"/>
        <color rgb="FF000000"/>
        <rFont val="Times New Roman"/>
        <charset val="134"/>
      </rPr>
      <t> </t>
    </r>
  </si>
  <si>
    <t>2.000 - 2.500 cây/ha</t>
  </si>
  <si>
    <t>Đối với khóm chuối không có buồng</t>
  </si>
  <si>
    <t>đồng/khóm</t>
  </si>
  <si>
    <t>Đối với khóm chuối có cây có buồng quả</t>
  </si>
  <si>
    <t>Cây ổi, na</t>
  </si>
  <si>
    <t>1.000 cây/ha</t>
  </si>
  <si>
    <t>Cây na</t>
  </si>
  <si>
    <t>1.100 cây/ha</t>
  </si>
  <si>
    <t>Cây táo</t>
  </si>
  <si>
    <t>2cm ≤ ĐK &lt; 7 cm</t>
  </si>
  <si>
    <t>7cm ≤ ĐK &lt; 12 cm</t>
  </si>
  <si>
    <t>12cm ≤ ĐK &lt; 20 cm</t>
  </si>
  <si>
    <t>20cm ≤ ĐK ≤ 30 cm</t>
  </si>
  <si>
    <t>Cây hồng xiêm, hồng ăn quả, hồng đá</t>
  </si>
  <si>
    <t>2 cm ≤ ĐK &lt;7 cm</t>
  </si>
  <si>
    <t>7 cm ≤ Đk &lt;12 cm</t>
  </si>
  <si>
    <t>12 cm ≤ ĐK &lt;20 cm</t>
  </si>
  <si>
    <t>20cm ≤ ĐK ≤ 30cm</t>
  </si>
  <si>
    <t>1.300.000</t>
  </si>
  <si>
    <t>Cây quất</t>
  </si>
  <si>
    <t>2.600 cây/ha</t>
  </si>
  <si>
    <t>Cây chanh</t>
  </si>
  <si>
    <t>1.600 cây/ha</t>
  </si>
  <si>
    <t>2 cm ≤ ĐK &lt; 7 cm</t>
  </si>
  <si>
    <t>Cây xoài</t>
  </si>
  <si>
    <t>350 cây/ha</t>
  </si>
  <si>
    <t>Cây bơ, chay</t>
  </si>
  <si>
    <t>200 cây/ha</t>
  </si>
  <si>
    <t>Cây vú sữa</t>
  </si>
  <si>
    <t>150 cây/ha</t>
  </si>
  <si>
    <t>Cây khế</t>
  </si>
  <si>
    <t>330 cây/ha</t>
  </si>
  <si>
    <t>12 cm ≤ ĐK &lt; 20 cm</t>
  </si>
  <si>
    <t>1.200.000</t>
  </si>
  <si>
    <t>20 cm ≤ ĐK &lt; 30 cm</t>
  </si>
  <si>
    <t>1.400.000</t>
  </si>
  <si>
    <t>30 cm ≤ ĐK ≤ 60 cm</t>
  </si>
  <si>
    <t>1.600.000</t>
  </si>
  <si>
    <t> 1.800.000</t>
  </si>
  <si>
    <t>Cây Đu đủ</t>
  </si>
  <si>
    <t>2.200 cây/ha</t>
  </si>
  <si>
    <t> 50.000</t>
  </si>
  <si>
    <t> 100.000</t>
  </si>
  <si>
    <t> 160.000</t>
  </si>
  <si>
    <t> 250.000</t>
  </si>
  <si>
    <t>ĐK &gt; 25 cm</t>
  </si>
  <si>
    <t> 300.000</t>
  </si>
  <si>
    <r>
      <rPr>
        <b/>
        <sz val="9"/>
        <color rgb="FF000000"/>
        <rFont val="Times New Roman"/>
        <charset val="134"/>
      </rPr>
      <t>Cây thanh long</t>
    </r>
    <r>
      <rPr>
        <sz val="9"/>
        <color rgb="FF000000"/>
        <rFont val="Times New Roman"/>
        <charset val="134"/>
      </rPr>
      <t> </t>
    </r>
  </si>
  <si>
    <t>1.100 khóm (trụ)/ha</t>
  </si>
  <si>
    <t>Cây mới trồng, bắt đầu phát triển ngọn lá; bộ rễ phát triển đầy đủ</t>
  </si>
  <si>
    <t>đồng/khóm; trụ</t>
  </si>
  <si>
    <t>Cây ở giai đoạn kiến thiết cơ bản chưa cho thu hoạch (1-2 năm tuổi), mỗi khóm (trụ) có khoảng 20-50 cành</t>
  </si>
  <si>
    <t>Cây ở thời kỳ cho thu hoạch (từ 2 năm tuổi trở lên, đang có quả) mỗi khóm (trụ) có từ 50 cành trở lên</t>
  </si>
  <si>
    <t>Cây cau ăn quả</t>
  </si>
  <si>
    <t>2 cm ≤ ĐK &lt; 6cm</t>
  </si>
  <si>
    <t>6 cm ≤ ĐK &lt; 9 cm</t>
  </si>
  <si>
    <t>9 cm ≤ ĐK &lt;12 cm</t>
  </si>
  <si>
    <t>12 cm ≤ ĐK &lt;15 cm</t>
  </si>
  <si>
    <t>15 cm ≤ ĐK &lt;20 cm</t>
  </si>
  <si>
    <t>20 cm ≤ ĐK &lt;25 cm</t>
  </si>
  <si>
    <t>25 cm ≤ ĐK &lt;30 cm</t>
  </si>
  <si>
    <t>30 cm ≤ ĐK ≤ 35 cm</t>
  </si>
  <si>
    <t>ĐK &gt; 35 cm</t>
  </si>
  <si>
    <t>Cây gấc</t>
  </si>
  <si>
    <t>500 cây/ha</t>
  </si>
  <si>
    <t>ĐK &gt; 1,0 cm; H &gt; 50 cm; bộ rễ và thân lá phát triển đầy đủ.</t>
  </si>
  <si>
    <t>Bộ rễ, thân, lá phát triển đầy đủ, đã leo giàn nhưng chưa có quả</t>
  </si>
  <si>
    <t>Đã ra quả</t>
  </si>
  <si>
    <t>Cây nho</t>
  </si>
  <si>
    <t>2.000 cây/ha</t>
  </si>
  <si>
    <t> 80.000</t>
  </si>
  <si>
    <t> 200.000</t>
  </si>
  <si>
    <t> 500.000</t>
  </si>
  <si>
    <t>Cây chùm ngây, hoa hòe, chè hái lá</t>
  </si>
  <si>
    <t>ĐK &gt; 1 cm; H &gt;50 cm; cây có bộ rễ phát triển; cây bắt đầu phân cành</t>
  </si>
  <si>
    <t> 600.000</t>
  </si>
  <si>
    <t>Cây đinh lăng</t>
  </si>
  <si>
    <t>25.000 cây/ha</t>
  </si>
  <si>
    <t>ĐK &gt; 1cm; H &gt;30 cm; cây có bộ rễ phát triển</t>
  </si>
  <si>
    <t>2 cm &lt; ĐK ≤ 4 cm</t>
  </si>
  <si>
    <t>ĐK &gt; 8 cm</t>
  </si>
  <si>
    <t>Nhóm cây cảnh</t>
  </si>
  <si>
    <t>Cây trà, hải đường, tường vi, mộc hương, hoa hồng, nguyệt quế, ngâu, mẫu đơn, dâm bụt, lựu</t>
  </si>
  <si>
    <t> ĐK&gt; 0,8 cm, H &gt; 40 cm (bộ rễ phát triển đầy đủ, cây bắt đầu phân cành)</t>
  </si>
  <si>
    <t> 2 cm &lt; ĐK ≤ 4 cm</t>
  </si>
  <si>
    <t> 4 cm &lt; ĐK ≤ 8 cm</t>
  </si>
  <si>
    <t> ĐK &gt; 8 cm</t>
  </si>
  <si>
    <t>Cây sứ, cây đại</t>
  </si>
  <si>
    <t>1.500 cây/ha</t>
  </si>
  <si>
    <t>ĐK&gt; 0,5 cm; H &gt; 40 cm; bộ rễ phát triển đầy đủ, cây bắt đầu phân cành.</t>
  </si>
  <si>
    <t>1 cm &lt; ĐK ≤ 3 cm</t>
  </si>
  <si>
    <t>3 cm &lt; ĐK ≤ 5 cm</t>
  </si>
  <si>
    <t>5 cm &lt; ĐK ≤ 10 cm</t>
  </si>
  <si>
    <t>10 cm &lt; ĐK ≤ 15 cm</t>
  </si>
  <si>
    <t>15 cm &lt; ĐK ≤ 20 cm</t>
  </si>
  <si>
    <t>20 cm &lt; ĐK ≤ 30 cm</t>
  </si>
  <si>
    <t>Cây thiên tuế, vạn tuế</t>
  </si>
  <si>
    <t>Cây chuỗi ngọc, hoa giấy</t>
  </si>
  <si>
    <t>ĐK&gt; 0,5 cm; H &gt; 40 cm; bộ rễ phát triển đầy đủ, phân cành</t>
  </si>
  <si>
    <t>1 cm &lt; ĐK ≤ 3 cm; H &gt; 70 cm</t>
  </si>
  <si>
    <t>3 cm &lt; ĐK ≤ 5 cm; H &gt; 100 cm</t>
  </si>
  <si>
    <t>ĐK &gt; 5; H &gt; 120 cm</t>
  </si>
  <si>
    <t>Cây đào, cây mai (mai vàng, bạch mai, hồng mai), cây mận, mận quân dùng làm cảnh</t>
  </si>
  <si>
    <t>ĐK&gt; 0,6 cm; H &gt; 30 cm; bộ rễ phát triển đầy đủ</t>
  </si>
  <si>
    <t>1 cm &lt; ĐK ≤ 2 cm; H ≤ 50 cm</t>
  </si>
  <si>
    <t>1 cm &lt; ĐK ≤ 2 cm; H &gt; 50 cm</t>
  </si>
  <si>
    <t>2 cm &lt; ĐK ≤ 3 cm; H ≤ 100 cm</t>
  </si>
  <si>
    <t>2 cm &lt; ĐK ≤ 3 cm; H &gt; 100 cm</t>
  </si>
  <si>
    <t>3 cm &lt; ĐK ≤ 4 cm; H ≤ 150 cm</t>
  </si>
  <si>
    <t>3 cm &lt; ĐK ≤ 4 cm; H &gt; 150 cm</t>
  </si>
  <si>
    <t>4 cm &lt; ĐK ≤ 5 cm; H ≤ 150 cm</t>
  </si>
  <si>
    <t>4 cm &lt; ĐK ≤ 5cm; H &gt; 150 cm</t>
  </si>
  <si>
    <t>5 cm &lt; ĐK ≤ 10 cm; H &gt; 200 cm</t>
  </si>
  <si>
    <t>ĐK&gt; 10 cm; H &gt; 200 cm</t>
  </si>
  <si>
    <t>Cỏ trồng (dùng chăn nuôi gia súc)</t>
  </si>
  <si>
    <t>Cỏ nhung</t>
  </si>
  <si>
    <t>Các loại hoa, cây cảnh khác dạng thân gỗ</t>
  </si>
  <si>
    <t> 30.000</t>
  </si>
  <si>
    <t> 70.000</t>
  </si>
  <si>
    <t> 150.000</t>
  </si>
  <si>
    <t> 320.000</t>
  </si>
  <si>
    <t>Cây tre, trúc cảnh, ha oai</t>
  </si>
  <si>
    <t>8.000 khóm/ha</t>
  </si>
  <si>
    <t>+ Khóm từ 1 &lt; 3 cây</t>
  </si>
  <si>
    <t>+ Khóm từ 3 &lt; 5 cây</t>
  </si>
  <si>
    <t>+ Khóm 5 cây trở lên.</t>
  </si>
  <si>
    <t>Một số cây khác</t>
  </si>
  <si>
    <t>Măng tây</t>
  </si>
  <si>
    <t>20.000 cây/ha</t>
  </si>
  <si>
    <t>Cà gai leo</t>
  </si>
  <si>
    <t>40.000 cây/ha</t>
  </si>
  <si>
    <t>III.</t>
  </si>
  <si>
    <t>NHÓM CÂY DƯỢC LIỆU</t>
  </si>
  <si>
    <t>Nhóm cây dược liệu</t>
  </si>
  <si>
    <t>Lược vàng, bồ ngót, cúc tần</t>
  </si>
  <si>
    <t>Sả, hương nhu, hắc hương, hương bài, rẻ quạt, cà gai leo, trầu không</t>
  </si>
  <si>
    <t>Nha đam, gừng, giềng, ngưu tất, địa liền, ba kích, trinh nữ hoàng cung</t>
  </si>
  <si>
    <t>Hoàn ngọc, nghệ vàng, nghệ đen, xạ đen, lưỡi hổ, thiên môn, mạch môn</t>
  </si>
  <si>
    <t>Cây thuốc bắc/thuốc nam khác</t>
  </si>
  <si>
    <t>IV.</t>
  </si>
  <si>
    <t>NHÓM CÂY LÂM NGHIỆP</t>
  </si>
  <si>
    <t>Nhóm cây lấy gỗ sinh trưởng chậm</t>
  </si>
  <si>
    <r>
      <rPr>
        <sz val="9"/>
        <color rgb="FF000000"/>
        <rFont val="Times New Roman"/>
        <charset val="134"/>
      </rPr>
      <t>400 cây/ha</t>
    </r>
    <r>
      <rPr>
        <b/>
        <sz val="9"/>
        <color rgb="FF000000"/>
        <rFont val="Times New Roman"/>
        <charset val="134"/>
      </rPr>
      <t> </t>
    </r>
    <r>
      <rPr>
        <i/>
        <sz val="9"/>
        <color rgb="FF000000"/>
        <rFont val="Times New Roman"/>
        <charset val="134"/>
      </rPr>
      <t>(trồng theo băng, theo hàng); </t>
    </r>
    <r>
      <rPr>
        <sz val="9"/>
        <color rgb="FF000000"/>
        <rFont val="Times New Roman"/>
        <charset val="134"/>
      </rPr>
      <t>1.500 cây/ha</t>
    </r>
    <r>
      <rPr>
        <b/>
        <sz val="9"/>
        <color rgb="FF000000"/>
        <rFont val="Times New Roman"/>
        <charset val="134"/>
      </rPr>
      <t> </t>
    </r>
    <r>
      <rPr>
        <i/>
        <sz val="9"/>
        <color rgb="FF000000"/>
        <rFont val="Times New Roman"/>
        <charset val="134"/>
      </rPr>
      <t>(trồng theo đám)</t>
    </r>
  </si>
  <si>
    <t>Sưa, Lim xẹt, Giáng hương, Gù hương, Vù hương, Mun, Nghiến, Trầm hương (Gió bầu), Cẩm lai, Lim xanh, Xà cừ, Lát, Dổi, Bứa, Dẻ hoa vàng</t>
  </si>
  <si>
    <t>ĐK ≤ 2, cm; H &gt; 50cm</t>
  </si>
  <si>
    <t>1.195.000</t>
  </si>
  <si>
    <t> ĐK&gt; 60 cm</t>
  </si>
  <si>
    <t>1.410.000</t>
  </si>
  <si>
    <t>Nhóm cây lấy gỗ sinh trưởng nhanh</t>
  </si>
  <si>
    <t>400 cây/ha (trồng theo băng, theo hàng); 1.500 cây/ha (trồng theo đám)</t>
  </si>
  <si>
    <t> Bạch đàn, Keo, Phi lao, Xoan, Bồ đề, Gạo, Nhội, Sao đen, cây bông gai</t>
  </si>
  <si>
    <t>ĐK ≤ 2 cm, H &gt; 50 cm</t>
  </si>
  <si>
    <t>ĐK&gt; 60 cm</t>
  </si>
  <si>
    <t>Nhóm cây làm cảnh - bóng mát - lâm sản ngoài gỗ</t>
  </si>
  <si>
    <r>
      <rPr>
        <sz val="9"/>
        <color rgb="FF000000"/>
        <rFont val="Times New Roman"/>
        <charset val="134"/>
      </rPr>
      <t>400 cây/ha </t>
    </r>
    <r>
      <rPr>
        <i/>
        <sz val="9"/>
        <color rgb="FF000000"/>
        <rFont val="Times New Roman"/>
        <charset val="134"/>
      </rPr>
      <t>(trồng theo băng, theo hàng);</t>
    </r>
    <r>
      <rPr>
        <sz val="9"/>
        <color rgb="FF000000"/>
        <rFont val="Times New Roman"/>
        <charset val="134"/>
      </rPr>
      <t> 1.500 cây/ha </t>
    </r>
    <r>
      <rPr>
        <i/>
        <sz val="9"/>
        <color rgb="FF000000"/>
        <rFont val="Times New Roman"/>
        <charset val="134"/>
      </rPr>
      <t>(trồng theo đám)</t>
    </r>
  </si>
  <si>
    <t>Bàng, Hoa sữa, Sấu, Viết, Phượng vĩ, Đa, Bằng lăng, cây Osaka, Ngọc lan, Liễu, Bách tán, Lộc vừng, Vọng cách, Cau bụng, Cau Sâm panh, Vối, Tùng, Quế, Đàn hương, Long não, Chuông vàng, Trà là, Sen đất, Chòi mòi, Phong hương, Đào Tiên, Dâu da xoan, Trứng cá, dừa</t>
  </si>
  <si>
    <t>ĐK ≤ 2 cm; H &gt; 50cm</t>
  </si>
  <si>
    <t>1.236.000</t>
  </si>
  <si>
    <t>Sanh, Si</t>
  </si>
  <si>
    <t>ĐK ≥ 0,5 cm; H &gt; 40 cm; bộ rễ phát triển đầy đủ, cây bắt đầu phân cành</t>
  </si>
  <si>
    <t>1 cm ≤ ĐK ≤ 3 cm</t>
  </si>
  <si>
    <t> 350.000</t>
  </si>
  <si>
    <t>V.</t>
  </si>
  <si>
    <t>CÂY GIỐNG CÂY LÂU NĂM TRONG VƯỜM ƯƠM</t>
  </si>
  <si>
    <t>Cây ăn quả</t>
  </si>
  <si>
    <r>
      <rPr>
        <sz val="9"/>
        <color rgb="FF000000"/>
        <rFont val="Times New Roman"/>
        <charset val="134"/>
      </rPr>
      <t>≥ 25 cây/m</t>
    </r>
    <r>
      <rPr>
        <vertAlign val="superscript"/>
        <sz val="9"/>
        <color rgb="FF000000"/>
        <rFont val="Times New Roman"/>
        <charset val="134"/>
      </rPr>
      <t>2</t>
    </r>
  </si>
  <si>
    <t>Nhãn, vải, mít</t>
  </si>
  <si>
    <t>Đu đủ</t>
  </si>
  <si>
    <t>Cây ăn quả khác</t>
  </si>
  <si>
    <t>Cây cảnh lâu năm, cây lâm nghiệp, cây bóng mát, cây lấy gỗ</t>
  </si>
  <si>
    <r>
      <rPr>
        <b/>
        <sz val="9"/>
        <color rgb="FF000000"/>
        <rFont val="Times New Roman"/>
        <charset val="134"/>
      </rPr>
      <t>đồng/m</t>
    </r>
    <r>
      <rPr>
        <b/>
        <vertAlign val="superscript"/>
        <sz val="9"/>
        <color rgb="FF000000"/>
        <rFont val="Times New Roman"/>
        <charset val="134"/>
      </rPr>
      <t>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</si>
</sst>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_);_(* \(#,##0\);_(* &quot;-&quot;??_);_(@_)"/>
    <numFmt numFmtId="178" formatCode="_(* #,##0.0_);_(* \(#,##0.0\);_(* &quot;-&quot;??_);_(@_)"/>
    <numFmt numFmtId="179" formatCode="0;0;;@"/>
    <numFmt numFmtId="180" formatCode="#,##0.0"/>
    <numFmt numFmtId="181" formatCode="_(* #,##0_);_(* \(#,##0\);_(* &quot;-&quot;?_);_(@_)"/>
    <numFmt numFmtId="182" formatCode="0.0"/>
  </numFmts>
  <fonts count="50">
    <font>
      <sz val="11"/>
      <color theme="1"/>
      <name val="Calibri"/>
      <charset val="134"/>
      <scheme val="minor"/>
    </font>
    <font>
      <sz val="11"/>
      <color theme="1"/>
      <name val="Times New Roman"/>
      <charset val="134"/>
    </font>
    <font>
      <b/>
      <sz val="9"/>
      <color rgb="FF000000"/>
      <name val="Times New Roman"/>
      <charset val="134"/>
    </font>
    <font>
      <b/>
      <i/>
      <sz val="9"/>
      <color rgb="FF000000"/>
      <name val="Times New Roman"/>
      <charset val="134"/>
    </font>
    <font>
      <sz val="9"/>
      <color rgb="FF000000"/>
      <name val="Times New Roman"/>
      <charset val="134"/>
    </font>
    <font>
      <i/>
      <sz val="9"/>
      <color rgb="FF000000"/>
      <name val="Times New Roman"/>
      <charset val="134"/>
    </font>
    <font>
      <b/>
      <sz val="11"/>
      <color theme="1"/>
      <name val="Times New Roman"/>
      <charset val="134"/>
    </font>
    <font>
      <b/>
      <vertAlign val="superscript"/>
      <sz val="9"/>
      <color rgb="FF000000"/>
      <name val="Times New Roman"/>
      <charset val="134"/>
    </font>
    <font>
      <sz val="14"/>
      <name val="Times New Roman"/>
      <charset val="134"/>
    </font>
    <font>
      <sz val="17"/>
      <name val="Times New Roman"/>
      <charset val="134"/>
    </font>
    <font>
      <sz val="13"/>
      <color theme="1"/>
      <name val="Times New Roman"/>
      <charset val="134"/>
    </font>
    <font>
      <sz val="16"/>
      <name val="Times New Roman"/>
      <charset val="134"/>
    </font>
    <font>
      <sz val="16"/>
      <color theme="1"/>
      <name val="Times New Roman"/>
      <charset val="134"/>
    </font>
    <font>
      <sz val="13"/>
      <name val="Times New Roman"/>
      <charset val="134"/>
    </font>
    <font>
      <b/>
      <sz val="13"/>
      <name val="Times New Roman"/>
      <charset val="134"/>
    </font>
    <font>
      <b/>
      <sz val="16"/>
      <name val="Times New Roman"/>
      <charset val="134"/>
    </font>
    <font>
      <b/>
      <sz val="20"/>
      <name val="Times New Roman"/>
      <charset val="134"/>
    </font>
    <font>
      <b/>
      <sz val="20"/>
      <name val="Times New Roman"/>
      <charset val="134"/>
    </font>
    <font>
      <b/>
      <sz val="14"/>
      <name val="Times New Roman"/>
      <charset val="134"/>
    </font>
    <font>
      <b/>
      <sz val="16"/>
      <name val="Times New Roman"/>
      <charset val="134"/>
    </font>
    <font>
      <b/>
      <sz val="17"/>
      <color theme="0"/>
      <name val="Times New Roman"/>
      <charset val="134"/>
    </font>
    <font>
      <b/>
      <sz val="17"/>
      <name val="Times New Roman"/>
      <charset val="134"/>
    </font>
    <font>
      <sz val="14"/>
      <color theme="1"/>
      <name val="Times New Roman"/>
      <charset val="134"/>
    </font>
    <font>
      <sz val="14"/>
      <color rgb="FFFF0000"/>
      <name val="Times New Roman"/>
      <charset val="134"/>
    </font>
    <font>
      <sz val="14"/>
      <color theme="1"/>
      <name val="Calibri Light"/>
      <charset val="163"/>
      <scheme val="maj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vertAlign val="superscript"/>
      <sz val="9"/>
      <color rgb="FF000000"/>
      <name val="Times New Roman"/>
      <charset val="134"/>
    </font>
    <font>
      <i/>
      <sz val="13"/>
      <name val="Times New Roman"/>
      <charset val="134"/>
    </font>
    <font>
      <i/>
      <vertAlign val="superscript"/>
      <sz val="9"/>
      <color rgb="FF000000"/>
      <name val="Times New Roman"/>
      <charset val="134"/>
    </font>
    <font>
      <b/>
      <vertAlign val="superscript"/>
      <sz val="14"/>
      <name val="Times New Roman"/>
      <charset val="134"/>
    </font>
    <font>
      <b/>
      <sz val="9"/>
      <name val="Tahoma"/>
      <charset val="134"/>
    </font>
    <font>
      <sz val="9"/>
      <name val="Tahoma"/>
      <charset val="134"/>
    </font>
  </fonts>
  <fills count="3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medium">
        <color auto="1"/>
      </right>
      <top style="medium">
        <color auto="1"/>
      </top>
      <bottom style="medium">
        <color auto="1"/>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alignment vertical="center"/>
    </xf>
    <xf numFmtId="9" fontId="0" fillId="0" borderId="0" applyFont="0" applyFill="0" applyBorder="0" applyAlignment="0" applyProtection="0"/>
    <xf numFmtId="176"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4" borderId="1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0" applyNumberFormat="0" applyFill="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2" fillId="0" borderId="0" applyNumberFormat="0" applyFill="0" applyBorder="0" applyAlignment="0" applyProtection="0">
      <alignment vertical="center"/>
    </xf>
    <xf numFmtId="0" fontId="33" fillId="5" borderId="22" applyNumberFormat="0" applyAlignment="0" applyProtection="0">
      <alignment vertical="center"/>
    </xf>
    <xf numFmtId="0" fontId="34" fillId="6" borderId="23" applyNumberFormat="0" applyAlignment="0" applyProtection="0">
      <alignment vertical="center"/>
    </xf>
    <xf numFmtId="0" fontId="35" fillId="6" borderId="22" applyNumberFormat="0" applyAlignment="0" applyProtection="0">
      <alignment vertical="center"/>
    </xf>
    <xf numFmtId="0" fontId="36" fillId="7" borderId="24" applyNumberFormat="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cellStyleXfs>
  <cellXfs count="185">
    <xf numFmtId="0" fontId="0" fillId="0" borderId="0" xfId="0"/>
    <xf numFmtId="0" fontId="1" fillId="0" borderId="0" xfId="0" applyFo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righ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righ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right" vertical="center" wrapText="1"/>
    </xf>
    <xf numFmtId="0" fontId="2"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horizontal="center" vertical="center"/>
    </xf>
    <xf numFmtId="177" fontId="13" fillId="0" borderId="0" xfId="1" applyNumberFormat="1" applyFont="1" applyFill="1" applyAlignment="1">
      <alignment horizontal="center" vertical="center"/>
    </xf>
    <xf numFmtId="178" fontId="13" fillId="0" borderId="0" xfId="1" applyNumberFormat="1" applyFont="1" applyAlignment="1">
      <alignment horizontal="center" vertical="center"/>
    </xf>
    <xf numFmtId="178" fontId="13" fillId="0" borderId="0" xfId="1" applyNumberFormat="1" applyFont="1" applyFill="1" applyAlignment="1">
      <alignment horizontal="center" vertical="center"/>
    </xf>
    <xf numFmtId="4" fontId="13" fillId="0" borderId="0" xfId="0" applyNumberFormat="1"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left" vertical="center"/>
    </xf>
    <xf numFmtId="0" fontId="15" fillId="0" borderId="0" xfId="0" applyFont="1" applyAlignment="1">
      <alignment horizontal="center" vertical="center"/>
    </xf>
    <xf numFmtId="0" fontId="16" fillId="0" borderId="7" xfId="0" applyFont="1" applyBorder="1" applyAlignment="1">
      <alignment horizontal="center" vertical="top" wrapText="1"/>
    </xf>
    <xf numFmtId="0" fontId="17" fillId="0" borderId="7" xfId="0" applyFont="1" applyBorder="1" applyAlignment="1">
      <alignment horizontal="center" vertical="top" wrapText="1"/>
    </xf>
    <xf numFmtId="0" fontId="18" fillId="0" borderId="8" xfId="0" applyFont="1" applyBorder="1" applyAlignment="1">
      <alignment horizontal="center" vertical="center" wrapText="1"/>
    </xf>
    <xf numFmtId="177" fontId="18" fillId="0" borderId="8" xfId="1" applyNumberFormat="1" applyFont="1" applyFill="1" applyBorder="1" applyAlignment="1">
      <alignment horizontal="center" vertical="center" wrapText="1"/>
    </xf>
    <xf numFmtId="178" fontId="18" fillId="0" borderId="8" xfId="1" applyNumberFormat="1" applyFont="1" applyBorder="1" applyAlignment="1">
      <alignment horizontal="center" vertical="center" wrapText="1"/>
    </xf>
    <xf numFmtId="3" fontId="18" fillId="0" borderId="8" xfId="0" applyNumberFormat="1" applyFont="1" applyBorder="1" applyAlignment="1">
      <alignment horizontal="center" vertical="center" wrapText="1"/>
    </xf>
    <xf numFmtId="3" fontId="19" fillId="0" borderId="8" xfId="0" applyNumberFormat="1" applyFont="1" applyBorder="1" applyAlignment="1">
      <alignment horizontal="center" vertical="center" wrapText="1"/>
    </xf>
    <xf numFmtId="0" fontId="8" fillId="0" borderId="0" xfId="0" applyFont="1" applyAlignment="1">
      <alignment horizontal="left" vertical="center"/>
    </xf>
    <xf numFmtId="3" fontId="18" fillId="3" borderId="8" xfId="0" applyNumberFormat="1" applyFont="1" applyFill="1" applyBorder="1" applyAlignment="1">
      <alignment horizontal="center" vertical="center" wrapText="1"/>
    </xf>
    <xf numFmtId="179" fontId="18" fillId="0" borderId="8" xfId="0" applyNumberFormat="1"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177" fontId="9" fillId="0" borderId="8" xfId="1" applyNumberFormat="1" applyFont="1" applyFill="1" applyBorder="1" applyAlignment="1">
      <alignment horizontal="center" vertical="center" wrapText="1"/>
    </xf>
    <xf numFmtId="178" fontId="21" fillId="0" borderId="8" xfId="1" applyNumberFormat="1" applyFont="1" applyBorder="1" applyAlignment="1">
      <alignment horizontal="center" vertical="center" wrapText="1"/>
    </xf>
    <xf numFmtId="180" fontId="21" fillId="0" borderId="8" xfId="0" applyNumberFormat="1" applyFont="1" applyBorder="1" applyAlignment="1">
      <alignment horizontal="center" vertical="center" wrapText="1"/>
    </xf>
    <xf numFmtId="3" fontId="21" fillId="0" borderId="8" xfId="0" applyNumberFormat="1" applyFont="1" applyBorder="1" applyAlignment="1">
      <alignment horizontal="center" vertical="center" wrapText="1"/>
    </xf>
    <xf numFmtId="3" fontId="21" fillId="0" borderId="8" xfId="0" applyNumberFormat="1" applyFont="1" applyBorder="1" applyAlignment="1">
      <alignment horizontal="left" vertical="center" wrapText="1"/>
    </xf>
    <xf numFmtId="177" fontId="21" fillId="0" borderId="8" xfId="0" applyNumberFormat="1" applyFont="1" applyBorder="1" applyAlignment="1">
      <alignment horizontal="center" vertical="center" wrapText="1"/>
    </xf>
    <xf numFmtId="0" fontId="9" fillId="0" borderId="0" xfId="0" applyFont="1" applyAlignment="1">
      <alignment horizontal="left" vertical="center"/>
    </xf>
    <xf numFmtId="180" fontId="9" fillId="0" borderId="0" xfId="0" applyNumberFormat="1" applyFont="1" applyAlignment="1">
      <alignment horizontal="center" vertical="center"/>
    </xf>
    <xf numFmtId="0" fontId="22" fillId="0" borderId="8" xfId="0" applyFont="1" applyBorder="1" applyAlignment="1">
      <alignment horizontal="center" vertical="center" wrapText="1"/>
    </xf>
    <xf numFmtId="0" fontId="22" fillId="0" borderId="8" xfId="0" applyFont="1" applyBorder="1" applyAlignment="1">
      <alignment horizontal="left" vertical="center" wrapText="1"/>
    </xf>
    <xf numFmtId="0" fontId="22" fillId="0" borderId="8" xfId="0" applyFont="1" applyBorder="1" applyAlignment="1">
      <alignment horizontal="center" vertical="center"/>
    </xf>
    <xf numFmtId="177" fontId="22" fillId="0" borderId="8" xfId="1" applyNumberFormat="1" applyFont="1" applyBorder="1" applyAlignment="1">
      <alignment horizontal="center" vertical="center"/>
    </xf>
    <xf numFmtId="178" fontId="22" fillId="0" borderId="8" xfId="1" applyNumberFormat="1" applyFont="1" applyBorder="1" applyAlignment="1">
      <alignment horizontal="center" vertical="center"/>
    </xf>
    <xf numFmtId="10" fontId="11" fillId="0" borderId="8" xfId="3" applyNumberFormat="1" applyFont="1" applyBorder="1" applyAlignment="1">
      <alignment horizontal="center" vertical="center"/>
    </xf>
    <xf numFmtId="177" fontId="22" fillId="0" borderId="8" xfId="1" applyNumberFormat="1" applyFont="1" applyFill="1" applyBorder="1" applyAlignment="1">
      <alignment horizontal="center" vertical="center"/>
    </xf>
    <xf numFmtId="177" fontId="22" fillId="0" borderId="8" xfId="1" applyNumberFormat="1" applyFont="1" applyFill="1" applyBorder="1" applyAlignment="1">
      <alignment vertical="center"/>
    </xf>
    <xf numFmtId="177" fontId="13" fillId="0" borderId="0" xfId="0" applyNumberFormat="1" applyFont="1" applyAlignment="1">
      <alignment horizontal="center" vertical="center"/>
    </xf>
    <xf numFmtId="10" fontId="12" fillId="0" borderId="8" xfId="3" applyNumberFormat="1" applyFont="1" applyBorder="1" applyAlignment="1">
      <alignment horizontal="center" vertical="center"/>
    </xf>
    <xf numFmtId="177" fontId="10" fillId="0" borderId="0" xfId="0" applyNumberFormat="1" applyFont="1" applyAlignment="1">
      <alignment horizontal="center" vertical="center"/>
    </xf>
    <xf numFmtId="0" fontId="22" fillId="0" borderId="8" xfId="0" applyFont="1" applyBorder="1" applyAlignment="1">
      <alignment horizontal="left" vertical="center"/>
    </xf>
    <xf numFmtId="0" fontId="8" fillId="0" borderId="8" xfId="0" applyFont="1" applyBorder="1" applyAlignment="1">
      <alignment horizontal="center" vertical="center" wrapText="1"/>
    </xf>
    <xf numFmtId="0" fontId="8" fillId="0" borderId="8" xfId="0" applyFont="1" applyBorder="1" applyAlignment="1">
      <alignment horizontal="left" vertical="center" wrapText="1"/>
    </xf>
    <xf numFmtId="0" fontId="8" fillId="0" borderId="8" xfId="0" applyFont="1" applyBorder="1" applyAlignment="1">
      <alignment horizontal="center" vertical="center"/>
    </xf>
    <xf numFmtId="178" fontId="8" fillId="0" borderId="8" xfId="1" applyNumberFormat="1" applyFont="1" applyBorder="1" applyAlignment="1">
      <alignment horizontal="center" vertical="center"/>
    </xf>
    <xf numFmtId="177" fontId="8" fillId="0" borderId="8" xfId="1" applyNumberFormat="1" applyFont="1" applyFill="1" applyBorder="1" applyAlignment="1">
      <alignment horizontal="center" vertical="center"/>
    </xf>
    <xf numFmtId="177" fontId="8" fillId="0" borderId="8" xfId="1" applyNumberFormat="1" applyFont="1" applyBorder="1" applyAlignment="1">
      <alignment horizontal="center" vertical="center"/>
    </xf>
    <xf numFmtId="177" fontId="8" fillId="0" borderId="8" xfId="1" applyNumberFormat="1" applyFont="1" applyFill="1" applyBorder="1" applyAlignment="1">
      <alignment vertical="center"/>
    </xf>
    <xf numFmtId="177" fontId="23" fillId="0" borderId="8" xfId="1" applyNumberFormat="1" applyFont="1" applyBorder="1" applyAlignment="1">
      <alignment horizontal="center" vertical="center"/>
    </xf>
    <xf numFmtId="10" fontId="11" fillId="0" borderId="8" xfId="3" applyNumberFormat="1" applyFont="1" applyFill="1" applyBorder="1" applyAlignment="1">
      <alignment vertical="center"/>
    </xf>
    <xf numFmtId="0" fontId="11" fillId="0" borderId="8" xfId="0" applyFont="1" applyBorder="1" applyAlignment="1">
      <alignment horizontal="center" vertical="center" wrapText="1"/>
    </xf>
    <xf numFmtId="181" fontId="11" fillId="0" borderId="8" xfId="0" applyNumberFormat="1" applyFont="1" applyBorder="1" applyAlignment="1">
      <alignment horizontal="center" vertical="center"/>
    </xf>
    <xf numFmtId="177" fontId="23" fillId="0" borderId="8" xfId="1" applyNumberFormat="1" applyFont="1" applyFill="1" applyBorder="1" applyAlignment="1">
      <alignment horizontal="center" vertical="center"/>
    </xf>
    <xf numFmtId="177" fontId="22" fillId="0" borderId="9" xfId="1" applyNumberFormat="1" applyFont="1" applyBorder="1" applyAlignment="1">
      <alignment horizontal="center" vertical="center"/>
    </xf>
    <xf numFmtId="10" fontId="12" fillId="0" borderId="9" xfId="3" applyNumberFormat="1" applyFont="1" applyFill="1" applyBorder="1" applyAlignment="1">
      <alignment horizontal="center" vertical="center"/>
    </xf>
    <xf numFmtId="43" fontId="22" fillId="0" borderId="8" xfId="1" applyFont="1" applyFill="1" applyBorder="1" applyAlignment="1">
      <alignment horizontal="center" vertical="center" wrapText="1"/>
    </xf>
    <xf numFmtId="177" fontId="22" fillId="0" borderId="10" xfId="1" applyNumberFormat="1" applyFont="1" applyBorder="1" applyAlignment="1">
      <alignment horizontal="center" vertical="center"/>
    </xf>
    <xf numFmtId="10" fontId="12" fillId="0" borderId="10" xfId="3" applyNumberFormat="1" applyFont="1" applyFill="1" applyBorder="1" applyAlignment="1">
      <alignment horizontal="center" vertical="center"/>
    </xf>
    <xf numFmtId="43" fontId="22" fillId="0" borderId="8" xfId="1" applyFont="1" applyFill="1" applyBorder="1" applyAlignment="1">
      <alignment horizontal="center" vertical="center"/>
    </xf>
    <xf numFmtId="177" fontId="22" fillId="0" borderId="9" xfId="1" applyNumberFormat="1" applyFont="1" applyBorder="1" applyAlignment="1">
      <alignment horizontal="center" vertical="center" wrapText="1"/>
    </xf>
    <xf numFmtId="10" fontId="11" fillId="0" borderId="9" xfId="3" applyNumberFormat="1" applyFont="1" applyBorder="1" applyAlignment="1">
      <alignment horizontal="center" vertical="center"/>
    </xf>
    <xf numFmtId="177" fontId="22" fillId="0" borderId="10" xfId="1" applyNumberFormat="1" applyFont="1" applyBorder="1" applyAlignment="1">
      <alignment horizontal="center" vertical="center" wrapText="1"/>
    </xf>
    <xf numFmtId="10" fontId="11" fillId="0" borderId="10" xfId="3" applyNumberFormat="1" applyFont="1" applyBorder="1" applyAlignment="1">
      <alignment horizontal="center" vertical="center"/>
    </xf>
    <xf numFmtId="0" fontId="13" fillId="3" borderId="0" xfId="0" applyFont="1" applyFill="1" applyAlignment="1">
      <alignment horizontal="center" vertical="center"/>
    </xf>
    <xf numFmtId="0" fontId="11" fillId="3" borderId="0" xfId="0" applyFont="1" applyFill="1" applyAlignment="1">
      <alignment horizontal="center" vertical="center"/>
    </xf>
    <xf numFmtId="0" fontId="13" fillId="3" borderId="0" xfId="0" applyFont="1" applyFill="1" applyAlignment="1">
      <alignment horizontal="left" vertical="center"/>
    </xf>
    <xf numFmtId="1" fontId="13" fillId="0" borderId="0" xfId="1" applyNumberFormat="1" applyFont="1" applyFill="1" applyAlignment="1">
      <alignment horizontal="center" vertical="center"/>
    </xf>
    <xf numFmtId="182" fontId="13" fillId="0" borderId="0" xfId="1" applyNumberFormat="1" applyFont="1" applyFill="1" applyAlignment="1">
      <alignment horizontal="center" vertical="center"/>
    </xf>
    <xf numFmtId="0" fontId="17" fillId="0" borderId="7" xfId="0" applyFont="1" applyBorder="1" applyAlignment="1">
      <alignment horizontal="center" vertical="center" wrapText="1"/>
    </xf>
    <xf numFmtId="0" fontId="18" fillId="0" borderId="9" xfId="0" applyFont="1" applyBorder="1" applyAlignment="1">
      <alignment horizontal="center" vertical="center" wrapText="1"/>
    </xf>
    <xf numFmtId="1" fontId="18" fillId="0" borderId="9" xfId="1" applyNumberFormat="1" applyFont="1" applyFill="1" applyBorder="1" applyAlignment="1">
      <alignment horizontal="center" vertical="center" wrapText="1"/>
    </xf>
    <xf numFmtId="1" fontId="18" fillId="0" borderId="11" xfId="1" applyNumberFormat="1" applyFont="1" applyFill="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3" fontId="18" fillId="0" borderId="12" xfId="0" applyNumberFormat="1" applyFont="1" applyBorder="1" applyAlignment="1">
      <alignment horizontal="center" vertical="center" wrapText="1"/>
    </xf>
    <xf numFmtId="3" fontId="18" fillId="0" borderId="13" xfId="0" applyNumberFormat="1" applyFont="1" applyBorder="1" applyAlignment="1">
      <alignment horizontal="center" vertical="center" wrapText="1"/>
    </xf>
    <xf numFmtId="3" fontId="18" fillId="0" borderId="14" xfId="0" applyNumberFormat="1" applyFont="1" applyBorder="1" applyAlignment="1">
      <alignment horizontal="center" vertical="center" wrapText="1"/>
    </xf>
    <xf numFmtId="3" fontId="19" fillId="0" borderId="12" xfId="0" applyNumberFormat="1" applyFont="1" applyBorder="1" applyAlignment="1">
      <alignment horizontal="center" vertical="center" wrapText="1"/>
    </xf>
    <xf numFmtId="3" fontId="19" fillId="0" borderId="13" xfId="0" applyNumberFormat="1" applyFont="1" applyBorder="1" applyAlignment="1">
      <alignment horizontal="center" vertical="center" wrapText="1"/>
    </xf>
    <xf numFmtId="3" fontId="19" fillId="0" borderId="14" xfId="0" applyNumberFormat="1" applyFont="1" applyBorder="1" applyAlignment="1">
      <alignment horizontal="center" vertical="center" wrapText="1"/>
    </xf>
    <xf numFmtId="3" fontId="18" fillId="0" borderId="9" xfId="0" applyNumberFormat="1" applyFont="1" applyBorder="1" applyAlignment="1">
      <alignment horizontal="center" vertical="center" wrapText="1"/>
    </xf>
    <xf numFmtId="0" fontId="18" fillId="0" borderId="10" xfId="0" applyFont="1" applyBorder="1" applyAlignment="1">
      <alignment horizontal="center" vertical="center" wrapText="1"/>
    </xf>
    <xf numFmtId="1" fontId="18" fillId="0" borderId="10" xfId="1" applyNumberFormat="1" applyFont="1" applyFill="1" applyBorder="1" applyAlignment="1">
      <alignment horizontal="center" vertical="center" wrapText="1"/>
    </xf>
    <xf numFmtId="9" fontId="18" fillId="0" borderId="8" xfId="3" applyFont="1" applyFill="1" applyBorder="1" applyAlignment="1">
      <alignment horizontal="center" vertical="center" wrapText="1"/>
    </xf>
    <xf numFmtId="3" fontId="18" fillId="0" borderId="10" xfId="0" applyNumberFormat="1" applyFont="1" applyBorder="1" applyAlignment="1">
      <alignment horizontal="center" vertical="center" wrapText="1"/>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1" fillId="0" borderId="9" xfId="0" applyFont="1" applyBorder="1" applyAlignment="1">
      <alignment horizontal="center" vertical="center" wrapText="1"/>
    </xf>
    <xf numFmtId="180" fontId="21" fillId="0" borderId="17" xfId="0" applyNumberFormat="1" applyFont="1" applyBorder="1" applyAlignment="1">
      <alignment horizontal="center" vertical="center" wrapText="1"/>
    </xf>
    <xf numFmtId="1" fontId="9" fillId="0" borderId="9" xfId="1" applyNumberFormat="1" applyFont="1" applyFill="1" applyBorder="1" applyAlignment="1">
      <alignment horizontal="center" vertical="center" wrapText="1"/>
    </xf>
    <xf numFmtId="180" fontId="21" fillId="0" borderId="18" xfId="0" applyNumberFormat="1" applyFont="1" applyBorder="1" applyAlignment="1">
      <alignment horizontal="center" vertical="center" wrapText="1"/>
    </xf>
    <xf numFmtId="3" fontId="21" fillId="0" borderId="18" xfId="0" applyNumberFormat="1" applyFont="1" applyBorder="1" applyAlignment="1">
      <alignment horizontal="center" vertical="center" wrapText="1"/>
    </xf>
    <xf numFmtId="3" fontId="21" fillId="0" borderId="9" xfId="0" applyNumberFormat="1" applyFont="1" applyBorder="1" applyAlignment="1">
      <alignment horizontal="left" vertical="center" wrapText="1"/>
    </xf>
    <xf numFmtId="3" fontId="21" fillId="0" borderId="9" xfId="0" applyNumberFormat="1" applyFont="1" applyBorder="1" applyAlignment="1">
      <alignment horizontal="center" vertical="center" wrapText="1"/>
    </xf>
    <xf numFmtId="9" fontId="21" fillId="0" borderId="9" xfId="3" applyFont="1" applyFill="1" applyBorder="1" applyAlignment="1">
      <alignment horizontal="center" vertical="center" wrapText="1"/>
    </xf>
    <xf numFmtId="177" fontId="21" fillId="0" borderId="18" xfId="0" applyNumberFormat="1" applyFont="1" applyBorder="1" applyAlignment="1">
      <alignment horizontal="center" vertical="center" wrapText="1"/>
    </xf>
    <xf numFmtId="0" fontId="13" fillId="3" borderId="8" xfId="0" applyFont="1" applyFill="1" applyBorder="1" applyAlignment="1">
      <alignment horizontal="center" vertical="center"/>
    </xf>
    <xf numFmtId="0" fontId="22" fillId="3" borderId="8" xfId="0" applyFont="1" applyFill="1" applyBorder="1" applyAlignment="1">
      <alignment vertical="center" wrapText="1"/>
    </xf>
    <xf numFmtId="0" fontId="22" fillId="3" borderId="8" xfId="0" applyFont="1" applyFill="1" applyBorder="1" applyAlignment="1">
      <alignment horizontal="left" vertical="center" wrapText="1"/>
    </xf>
    <xf numFmtId="0" fontId="11" fillId="3" borderId="8" xfId="0" applyFont="1" applyFill="1" applyBorder="1" applyAlignment="1">
      <alignment horizontal="center" vertical="center" wrapText="1"/>
    </xf>
    <xf numFmtId="0" fontId="22" fillId="3" borderId="8" xfId="0" applyFont="1" applyFill="1" applyBorder="1" applyAlignment="1">
      <alignment horizontal="center" vertical="center"/>
    </xf>
    <xf numFmtId="4" fontId="11" fillId="3" borderId="8" xfId="0" applyNumberFormat="1" applyFont="1" applyFill="1" applyBorder="1" applyAlignment="1">
      <alignment vertical="center"/>
    </xf>
    <xf numFmtId="177" fontId="22" fillId="3" borderId="8" xfId="1" applyNumberFormat="1" applyFont="1" applyFill="1" applyBorder="1" applyAlignment="1">
      <alignment horizontal="center" vertical="center"/>
    </xf>
    <xf numFmtId="181" fontId="11" fillId="3" borderId="8" xfId="0" applyNumberFormat="1" applyFont="1" applyFill="1" applyBorder="1" applyAlignment="1">
      <alignment horizontal="center" vertical="center"/>
    </xf>
    <xf numFmtId="0" fontId="11" fillId="3" borderId="8" xfId="0" applyFont="1" applyFill="1" applyBorder="1" applyAlignment="1">
      <alignment horizontal="center" vertical="center"/>
    </xf>
    <xf numFmtId="177" fontId="22" fillId="3" borderId="8" xfId="1" applyNumberFormat="1" applyFont="1" applyFill="1" applyBorder="1" applyAlignment="1">
      <alignment vertical="center"/>
    </xf>
    <xf numFmtId="0" fontId="11" fillId="3" borderId="8" xfId="0" applyFont="1" applyFill="1" applyBorder="1" applyAlignment="1">
      <alignment vertical="center" wrapText="1"/>
    </xf>
    <xf numFmtId="177" fontId="13" fillId="3" borderId="0" xfId="0" applyNumberFormat="1" applyFont="1" applyFill="1" applyAlignment="1">
      <alignment horizontal="center" vertical="center"/>
    </xf>
    <xf numFmtId="0" fontId="22" fillId="3" borderId="8" xfId="0" applyFont="1" applyFill="1" applyBorder="1" applyAlignment="1">
      <alignment vertical="center"/>
    </xf>
    <xf numFmtId="0" fontId="22" fillId="3" borderId="8" xfId="0" applyFont="1" applyFill="1" applyBorder="1" applyAlignment="1">
      <alignment horizontal="left" vertical="center"/>
    </xf>
    <xf numFmtId="0" fontId="8" fillId="3" borderId="8" xfId="0" applyFont="1" applyFill="1" applyBorder="1" applyAlignment="1">
      <alignment vertical="center" wrapText="1"/>
    </xf>
    <xf numFmtId="0" fontId="8" fillId="3" borderId="8" xfId="0" applyFont="1" applyFill="1" applyBorder="1" applyAlignment="1">
      <alignment horizontal="left" vertical="center" wrapText="1"/>
    </xf>
    <xf numFmtId="0" fontId="8" fillId="3" borderId="8" xfId="0" applyFont="1" applyFill="1" applyBorder="1" applyAlignment="1">
      <alignment horizontal="center" vertical="center"/>
    </xf>
    <xf numFmtId="177" fontId="8" fillId="3" borderId="8" xfId="1" applyNumberFormat="1" applyFont="1" applyFill="1" applyBorder="1" applyAlignment="1">
      <alignment horizontal="center" vertical="center"/>
    </xf>
    <xf numFmtId="0" fontId="13" fillId="0" borderId="8" xfId="0" applyFont="1" applyBorder="1" applyAlignment="1">
      <alignment horizontal="center" vertical="center"/>
    </xf>
    <xf numFmtId="0" fontId="11" fillId="0" borderId="8" xfId="0" applyFont="1" applyBorder="1" applyAlignment="1">
      <alignment vertical="center" wrapText="1"/>
    </xf>
    <xf numFmtId="0" fontId="22" fillId="3" borderId="9" xfId="0" applyFont="1" applyFill="1" applyBorder="1" applyAlignment="1">
      <alignment horizontal="center" vertical="center"/>
    </xf>
    <xf numFmtId="4" fontId="11" fillId="3" borderId="9" xfId="0" applyNumberFormat="1" applyFont="1" applyFill="1" applyBorder="1" applyAlignment="1">
      <alignment horizontal="center" vertical="center"/>
    </xf>
    <xf numFmtId="0" fontId="22"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0" borderId="8" xfId="0" applyFont="1" applyBorder="1" applyAlignment="1">
      <alignment horizontal="center" vertical="center"/>
    </xf>
    <xf numFmtId="177" fontId="22" fillId="3" borderId="9" xfId="1" applyNumberFormat="1" applyFont="1" applyFill="1" applyBorder="1" applyAlignment="1">
      <alignment horizontal="center" vertical="center"/>
    </xf>
    <xf numFmtId="0" fontId="22" fillId="3" borderId="10" xfId="0" applyFont="1" applyFill="1" applyBorder="1" applyAlignment="1">
      <alignment horizontal="center" vertical="center"/>
    </xf>
    <xf numFmtId="4" fontId="11" fillId="3" borderId="10" xfId="0" applyNumberFormat="1" applyFont="1" applyFill="1" applyBorder="1" applyAlignment="1">
      <alignment horizontal="center" vertical="center"/>
    </xf>
    <xf numFmtId="0" fontId="11" fillId="3" borderId="10" xfId="0" applyFont="1" applyFill="1" applyBorder="1" applyAlignment="1">
      <alignment horizontal="center" vertical="center" wrapText="1"/>
    </xf>
    <xf numFmtId="177" fontId="22" fillId="3" borderId="10" xfId="1" applyNumberFormat="1" applyFont="1" applyFill="1" applyBorder="1" applyAlignment="1">
      <alignment horizontal="center" vertical="center"/>
    </xf>
    <xf numFmtId="0" fontId="22" fillId="0" borderId="8" xfId="0" applyFont="1" applyBorder="1" applyAlignment="1">
      <alignment vertical="center" wrapText="1"/>
    </xf>
    <xf numFmtId="4" fontId="11" fillId="0" borderId="8" xfId="0" applyNumberFormat="1" applyFont="1" applyBorder="1" applyAlignment="1">
      <alignment vertical="center"/>
    </xf>
    <xf numFmtId="0" fontId="22" fillId="0" borderId="8" xfId="0" applyFont="1" applyBorder="1" applyAlignment="1">
      <alignment vertical="center"/>
    </xf>
    <xf numFmtId="0" fontId="22" fillId="0" borderId="9" xfId="0" applyFont="1" applyBorder="1" applyAlignment="1">
      <alignment horizontal="center" vertical="center"/>
    </xf>
    <xf numFmtId="4" fontId="11" fillId="0" borderId="9" xfId="0" applyNumberFormat="1" applyFont="1" applyBorder="1" applyAlignment="1">
      <alignment horizontal="center" vertical="center"/>
    </xf>
    <xf numFmtId="0" fontId="22" fillId="0" borderId="10" xfId="0" applyFont="1" applyBorder="1" applyAlignment="1">
      <alignment horizontal="center" vertical="center"/>
    </xf>
    <xf numFmtId="4" fontId="11" fillId="0" borderId="10" xfId="0" applyNumberFormat="1" applyFont="1" applyBorder="1" applyAlignment="1">
      <alignment horizontal="center" vertical="center"/>
    </xf>
    <xf numFmtId="0" fontId="23" fillId="0" borderId="8" xfId="0" applyFont="1" applyBorder="1" applyAlignment="1">
      <alignment horizontal="left" vertical="center" wrapText="1"/>
    </xf>
    <xf numFmtId="0" fontId="23" fillId="0" borderId="8" xfId="0" applyFont="1" applyBorder="1" applyAlignment="1">
      <alignment horizontal="center" vertical="center"/>
    </xf>
    <xf numFmtId="177" fontId="23" fillId="3" borderId="8" xfId="1" applyNumberFormat="1" applyFont="1" applyFill="1" applyBorder="1" applyAlignment="1">
      <alignment horizontal="center" vertical="center"/>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3" fontId="11" fillId="0" borderId="8" xfId="0" applyNumberFormat="1" applyFont="1" applyBorder="1" applyAlignment="1">
      <alignment horizontal="center" vertical="center"/>
    </xf>
    <xf numFmtId="0" fontId="22" fillId="3" borderId="17" xfId="0" applyFont="1" applyFill="1" applyBorder="1" applyAlignment="1">
      <alignment horizontal="center" vertical="center"/>
    </xf>
    <xf numFmtId="0" fontId="24" fillId="3" borderId="8" xfId="0" applyFont="1" applyFill="1" applyBorder="1" applyAlignment="1">
      <alignment horizontal="center" vertical="center"/>
    </xf>
    <xf numFmtId="0" fontId="0" fillId="3" borderId="8" xfId="0" applyFill="1" applyBorder="1" applyAlignment="1">
      <alignment horizontal="center" vertical="center"/>
    </xf>
    <xf numFmtId="4" fontId="11" fillId="3" borderId="17" xfId="0" applyNumberFormat="1" applyFont="1" applyFill="1" applyBorder="1" applyAlignment="1">
      <alignment horizontal="center" vertical="center"/>
    </xf>
    <xf numFmtId="3" fontId="11" fillId="3" borderId="8" xfId="0" applyNumberFormat="1" applyFont="1" applyFill="1" applyBorder="1" applyAlignment="1">
      <alignment horizontal="center" vertical="center"/>
    </xf>
    <xf numFmtId="0" fontId="17" fillId="0" borderId="7" xfId="0" applyFont="1" applyBorder="1" applyAlignment="1">
      <alignment vertical="center" wrapText="1"/>
    </xf>
    <xf numFmtId="0" fontId="8" fillId="0" borderId="8" xfId="0" applyFont="1" applyBorder="1" applyAlignment="1">
      <alignment vertical="center" wrapText="1"/>
    </xf>
    <xf numFmtId="177" fontId="22" fillId="0" borderId="9" xfId="1" applyNumberFormat="1" applyFont="1" applyFill="1" applyBorder="1" applyAlignment="1">
      <alignment horizontal="center" vertical="center"/>
    </xf>
    <xf numFmtId="177" fontId="22" fillId="0" borderId="10" xfId="1" applyNumberFormat="1" applyFont="1" applyFill="1" applyBorder="1" applyAlignment="1">
      <alignment horizontal="center" vertical="center"/>
    </xf>
    <xf numFmtId="0" fontId="22" fillId="0" borderId="17" xfId="0" applyFont="1" applyBorder="1" applyAlignment="1">
      <alignment horizontal="center" vertical="center"/>
    </xf>
    <xf numFmtId="0" fontId="24" fillId="0" borderId="8" xfId="0" applyFont="1" applyBorder="1" applyAlignment="1">
      <alignment horizontal="center" vertical="center"/>
    </xf>
    <xf numFmtId="0" fontId="0" fillId="0" borderId="8" xfId="0" applyBorder="1" applyAlignment="1">
      <alignment horizontal="center" vertical="center"/>
    </xf>
    <xf numFmtId="4" fontId="11" fillId="0" borderId="17" xfId="0" applyNumberFormat="1" applyFont="1" applyBorder="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76"/>
  <sheetViews>
    <sheetView view="pageBreakPreview" zoomScale="70" zoomScaleNormal="59" topLeftCell="B1" workbookViewId="0">
      <pane xSplit="4" ySplit="3" topLeftCell="F4" activePane="bottomRight" state="frozen"/>
      <selection/>
      <selection pane="topRight"/>
      <selection pane="bottomLeft"/>
      <selection pane="bottomRight" activeCell="N74" sqref="N74"/>
    </sheetView>
  </sheetViews>
  <sheetFormatPr defaultColWidth="8.85714285714286" defaultRowHeight="20.25"/>
  <cols>
    <col min="1" max="1" width="4.28571428571429" style="31" hidden="1" customWidth="1"/>
    <col min="2" max="2" width="6.57142857142857" style="27" customWidth="1"/>
    <col min="3" max="3" width="8.57142857142857" style="31" customWidth="1"/>
    <col min="4" max="4" width="24.2857142857143" style="31" customWidth="1"/>
    <col min="5" max="5" width="28.1428571428571" style="31" customWidth="1"/>
    <col min="6" max="6" width="20.8571428571429" style="31" hidden="1" customWidth="1"/>
    <col min="7" max="7" width="8.28571428571429" style="31" customWidth="1"/>
    <col min="8" max="10" width="11.4285714285714" style="96" customWidth="1"/>
    <col min="11" max="11" width="9.14285714285714" style="31" customWidth="1"/>
    <col min="12" max="12" width="9.28571428571429" style="31" customWidth="1"/>
    <col min="13" max="13" width="13.4285714285714" style="31" customWidth="1"/>
    <col min="14" max="14" width="8.71428571428571" style="31" customWidth="1"/>
    <col min="15" max="15" width="9.28571428571429" style="31" customWidth="1"/>
    <col min="16" max="16" width="9.42857142857143" style="31" customWidth="1"/>
    <col min="17" max="17" width="15.7142857142857" style="31" customWidth="1"/>
    <col min="18" max="18" width="26.2857142857143" style="97" customWidth="1"/>
    <col min="19" max="19" width="13.4285714285714" style="97" customWidth="1"/>
    <col min="20" max="20" width="13.5714285714286" style="35" customWidth="1"/>
    <col min="21" max="21" width="10.5714285714286" style="31" customWidth="1"/>
    <col min="22" max="22" width="10.2857142857143" style="31" customWidth="1"/>
    <col min="23" max="23" width="23.8571428571429" style="31" customWidth="1"/>
    <col min="24" max="24" width="25" style="31" customWidth="1"/>
    <col min="25" max="25" width="21" style="31" customWidth="1"/>
    <col min="26" max="26" width="25.1428571428571" style="36" customWidth="1"/>
    <col min="27" max="27" width="41.1428571428571" style="37" customWidth="1"/>
    <col min="28" max="28" width="9.85714285714286" style="27" hidden="1" customWidth="1"/>
    <col min="29" max="29" width="9.42857142857143" style="27" hidden="1" customWidth="1"/>
    <col min="30" max="30" width="17" style="27" customWidth="1"/>
    <col min="31" max="31" width="14.4285714285714" style="27" hidden="1" customWidth="1"/>
    <col min="32" max="32" width="8.85714285714286" style="27" hidden="1" customWidth="1"/>
    <col min="33" max="33" width="24.7142857142857" style="27" customWidth="1"/>
    <col min="34" max="34" width="24.4285714285714" style="27" customWidth="1"/>
    <col min="35" max="35" width="25.7142857142857" style="27" customWidth="1"/>
    <col min="36" max="36" width="22.1428571428571" style="29" customWidth="1"/>
    <col min="37" max="37" width="19.1428571428571" style="31" customWidth="1"/>
    <col min="38" max="16384" width="8.85714285714286" style="31"/>
  </cols>
  <sheetData>
    <row r="1" ht="58.15" customHeight="1" spans="1:37">
      <c r="B1" s="177" t="s">
        <v>0</v>
      </c>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row>
    <row r="2" s="24" customFormat="1" ht="57.75" customHeight="1" spans="1:37">
      <c r="A2" s="73"/>
      <c r="B2" s="41" t="s">
        <v>1</v>
      </c>
      <c r="C2" s="41" t="s">
        <v>2</v>
      </c>
      <c r="D2" s="99" t="s">
        <v>3</v>
      </c>
      <c r="E2" s="99" t="s">
        <v>3</v>
      </c>
      <c r="F2" s="99" t="s">
        <v>4</v>
      </c>
      <c r="G2" s="99" t="s">
        <v>5</v>
      </c>
      <c r="H2" s="100" t="s">
        <v>6</v>
      </c>
      <c r="I2" s="100" t="s">
        <v>7</v>
      </c>
      <c r="J2" s="101"/>
      <c r="K2" s="102" t="s">
        <v>8</v>
      </c>
      <c r="L2" s="103"/>
      <c r="M2" s="104"/>
      <c r="N2" s="102" t="s">
        <v>9</v>
      </c>
      <c r="O2" s="103"/>
      <c r="P2" s="104"/>
      <c r="Q2" s="99" t="s">
        <v>10</v>
      </c>
      <c r="R2" s="99" t="s">
        <v>11</v>
      </c>
      <c r="S2" s="99"/>
      <c r="T2" s="99" t="s">
        <v>12</v>
      </c>
      <c r="U2" s="99" t="s">
        <v>13</v>
      </c>
      <c r="V2" s="99" t="s">
        <v>14</v>
      </c>
      <c r="W2" s="105" t="s">
        <v>15</v>
      </c>
      <c r="X2" s="106"/>
      <c r="Y2" s="106"/>
      <c r="Z2" s="107"/>
      <c r="AA2" s="108" t="s">
        <v>16</v>
      </c>
      <c r="AB2" s="109"/>
      <c r="AC2" s="109"/>
      <c r="AD2" s="109"/>
      <c r="AE2" s="109"/>
      <c r="AF2" s="109"/>
      <c r="AG2" s="109"/>
      <c r="AH2" s="110"/>
      <c r="AI2" s="111" t="s">
        <v>17</v>
      </c>
      <c r="AJ2" s="46"/>
    </row>
    <row r="3" s="24" customFormat="1" ht="154.5" customHeight="1" spans="1:37">
      <c r="A3" s="73"/>
      <c r="B3" s="41"/>
      <c r="C3" s="41"/>
      <c r="D3" s="112"/>
      <c r="E3" s="112"/>
      <c r="F3" s="112"/>
      <c r="G3" s="112"/>
      <c r="H3" s="113"/>
      <c r="I3" s="113"/>
      <c r="J3" s="113"/>
      <c r="K3" s="41" t="s">
        <v>18</v>
      </c>
      <c r="L3" s="41" t="s">
        <v>19</v>
      </c>
      <c r="M3" s="41" t="s">
        <v>20</v>
      </c>
      <c r="N3" s="41" t="s">
        <v>18</v>
      </c>
      <c r="O3" s="41" t="s">
        <v>19</v>
      </c>
      <c r="P3" s="41" t="s">
        <v>21</v>
      </c>
      <c r="Q3" s="112"/>
      <c r="R3" s="112"/>
      <c r="S3" s="112"/>
      <c r="T3" s="112"/>
      <c r="U3" s="112"/>
      <c r="V3" s="112"/>
      <c r="W3" s="44" t="s">
        <v>22</v>
      </c>
      <c r="X3" s="44" t="s">
        <v>23</v>
      </c>
      <c r="Y3" s="44" t="s">
        <v>24</v>
      </c>
      <c r="Z3" s="44" t="s">
        <v>25</v>
      </c>
      <c r="AA3" s="44" t="s">
        <v>26</v>
      </c>
      <c r="AB3" s="44" t="s">
        <v>27</v>
      </c>
      <c r="AC3" s="44" t="s">
        <v>28</v>
      </c>
      <c r="AD3" s="44" t="s">
        <v>29</v>
      </c>
      <c r="AE3" s="44" t="s">
        <v>30</v>
      </c>
      <c r="AF3" s="114" t="s">
        <v>31</v>
      </c>
      <c r="AG3" s="48" t="s">
        <v>32</v>
      </c>
      <c r="AH3" s="44" t="s">
        <v>33</v>
      </c>
      <c r="AI3" s="115"/>
      <c r="AJ3" s="46"/>
    </row>
    <row r="4" s="25" customFormat="1" ht="34.15" customHeight="1" spans="1:37">
      <c r="A4" s="116"/>
      <c r="B4" s="117"/>
      <c r="C4" s="118" t="s">
        <v>2</v>
      </c>
      <c r="D4" s="119" t="s">
        <v>34</v>
      </c>
      <c r="E4" s="120" t="s">
        <v>35</v>
      </c>
      <c r="F4" s="121">
        <f>+Q4+26385</f>
        <v>60003</v>
      </c>
      <c r="G4" s="120"/>
      <c r="H4" s="122"/>
      <c r="I4" s="122"/>
      <c r="J4" s="122"/>
      <c r="K4" s="120"/>
      <c r="L4" s="120"/>
      <c r="M4" s="120"/>
      <c r="N4" s="120"/>
      <c r="O4" s="120"/>
      <c r="P4" s="120"/>
      <c r="Q4" s="123">
        <f>SUM(Q5:Q75)</f>
        <v>33618</v>
      </c>
      <c r="R4" s="123">
        <f>SUM(R5:R75)</f>
        <v>33618</v>
      </c>
      <c r="S4" s="123"/>
      <c r="T4" s="123"/>
      <c r="U4" s="123"/>
      <c r="V4" s="123">
        <f>SUM(V5:V75)</f>
        <v>0</v>
      </c>
      <c r="W4" s="124">
        <f>SUM(W5:W75)</f>
        <v>3025620000</v>
      </c>
      <c r="X4" s="124">
        <f>SUM(X5:X75)</f>
        <v>9076860000</v>
      </c>
      <c r="Y4" s="124">
        <f>SUM(Y5:Y75)</f>
        <v>0</v>
      </c>
      <c r="Z4" s="124">
        <f>SUM(Z5:Z75)</f>
        <v>12102480000</v>
      </c>
      <c r="AA4" s="125"/>
      <c r="AB4" s="126"/>
      <c r="AC4" s="126"/>
      <c r="AD4" s="126"/>
      <c r="AE4" s="126"/>
      <c r="AF4" s="127"/>
      <c r="AG4" s="128">
        <f>SUM(AG5:AG75)</f>
        <v>336180000</v>
      </c>
      <c r="AH4" s="128">
        <f>SUM(AH5:AH75)</f>
        <v>336180000</v>
      </c>
      <c r="AI4" s="124">
        <f>SUM(AI5:AI75)</f>
        <v>12438660000</v>
      </c>
      <c r="AJ4" s="57"/>
      <c r="AK4" s="58"/>
    </row>
    <row r="5" ht="137.25" customHeight="1" spans="1:37">
      <c r="A5" s="147"/>
      <c r="B5" s="159"/>
      <c r="C5" s="159">
        <f>COUNTA($C$4:C4)</f>
        <v>1</v>
      </c>
      <c r="D5" s="159" t="s">
        <v>36</v>
      </c>
      <c r="E5" s="60" t="s">
        <v>37</v>
      </c>
      <c r="F5" s="80"/>
      <c r="G5" s="61">
        <v>4.5</v>
      </c>
      <c r="H5" s="61">
        <v>3672</v>
      </c>
      <c r="I5" s="61">
        <v>3672</v>
      </c>
      <c r="J5" s="61">
        <f>H5-I5</f>
        <v>0</v>
      </c>
      <c r="K5" s="61" t="s">
        <v>38</v>
      </c>
      <c r="L5" s="61">
        <v>311</v>
      </c>
      <c r="M5" s="61">
        <v>3366.8</v>
      </c>
      <c r="N5" s="61" t="s">
        <v>38</v>
      </c>
      <c r="O5" s="61">
        <v>311</v>
      </c>
      <c r="P5" s="61" t="s">
        <v>39</v>
      </c>
      <c r="Q5" s="61">
        <v>107.9</v>
      </c>
      <c r="R5" s="61">
        <v>107.9</v>
      </c>
      <c r="S5" s="61"/>
      <c r="T5" s="160">
        <f t="shared" ref="T5:T27" si="0">R5/H5%</f>
        <v>2.93845315904139</v>
      </c>
      <c r="U5" s="60">
        <f>IF(T5&lt;10,2,IF(T5&lt;20,3,IF(T5&lt;30,5,IF(T5&gt;=70,12,IF(T5&gt;=30,6)))))</f>
        <v>2</v>
      </c>
      <c r="V5" s="80"/>
      <c r="W5" s="65">
        <f>R5*90000</f>
        <v>9711000</v>
      </c>
      <c r="X5" s="65">
        <f>R5*3*90000</f>
        <v>29133000</v>
      </c>
      <c r="Y5" s="81">
        <f>U5*V5*30*17000</f>
        <v>0</v>
      </c>
      <c r="Z5" s="65">
        <f>+W5+X5+Y5</f>
        <v>38844000</v>
      </c>
      <c r="AA5" s="65" t="s">
        <v>40</v>
      </c>
      <c r="AB5" s="153"/>
      <c r="AC5" s="153"/>
      <c r="AD5" s="65">
        <v>10000</v>
      </c>
      <c r="AE5" s="65"/>
      <c r="AF5" s="65"/>
      <c r="AG5" s="65">
        <f>AD5*R5</f>
        <v>1079000</v>
      </c>
      <c r="AH5" s="66">
        <f>R5*10000</f>
        <v>1079000</v>
      </c>
      <c r="AI5" s="65">
        <f>AH5+Z5</f>
        <v>39923000</v>
      </c>
    </row>
    <row r="6" ht="137.25" customHeight="1" spans="1:37">
      <c r="A6" s="147"/>
      <c r="B6" s="159"/>
      <c r="C6" s="159">
        <f>COUNTA($C$4:C5)</f>
        <v>2</v>
      </c>
      <c r="D6" s="159" t="s">
        <v>41</v>
      </c>
      <c r="E6" s="60" t="s">
        <v>42</v>
      </c>
      <c r="F6" s="148"/>
      <c r="G6" s="61">
        <v>3</v>
      </c>
      <c r="H6" s="61">
        <v>2448</v>
      </c>
      <c r="I6" s="61">
        <v>2431</v>
      </c>
      <c r="J6" s="61">
        <f t="shared" ref="J6:J69" si="1">H6-I6</f>
        <v>17</v>
      </c>
      <c r="K6" s="61" t="s">
        <v>38</v>
      </c>
      <c r="L6" s="61">
        <v>331</v>
      </c>
      <c r="M6" s="61">
        <v>2359.2</v>
      </c>
      <c r="N6" s="61" t="s">
        <v>38</v>
      </c>
      <c r="O6" s="61">
        <v>331</v>
      </c>
      <c r="P6" s="61" t="s">
        <v>39</v>
      </c>
      <c r="Q6" s="61">
        <v>1371.1</v>
      </c>
      <c r="R6" s="61">
        <v>1371.1</v>
      </c>
      <c r="S6" s="61"/>
      <c r="T6" s="160">
        <f t="shared" si="0"/>
        <v>56.0089869281046</v>
      </c>
      <c r="U6" s="60">
        <f t="shared" ref="U6:U69" si="2">IF(T6&lt;10,2,IF(T6&lt;20,3,IF(T6&lt;30,5,IF(T6&gt;=70,12,IF(T6&gt;=30,6)))))</f>
        <v>6</v>
      </c>
      <c r="V6" s="80"/>
      <c r="W6" s="65">
        <f t="shared" ref="W6:W69" si="3">R6*90000</f>
        <v>123399000</v>
      </c>
      <c r="X6" s="65">
        <f t="shared" ref="X6:X69" si="4">R6*3*90000</f>
        <v>370197000</v>
      </c>
      <c r="Y6" s="81">
        <f t="shared" ref="Y6:Y69" si="5">U6*V6*30*17000</f>
        <v>0</v>
      </c>
      <c r="Z6" s="65">
        <f t="shared" ref="Z6:Z69" si="6">+W6+X6+Y6</f>
        <v>493596000</v>
      </c>
      <c r="AA6" s="65" t="s">
        <v>40</v>
      </c>
      <c r="AB6" s="153"/>
      <c r="AC6" s="153"/>
      <c r="AD6" s="65">
        <v>10000</v>
      </c>
      <c r="AE6" s="65"/>
      <c r="AF6" s="65"/>
      <c r="AG6" s="65">
        <f t="shared" ref="AG6:AG69" si="7">AD6*R6</f>
        <v>13711000</v>
      </c>
      <c r="AH6" s="66">
        <f t="shared" ref="AH6:AH69" si="8">R6*10000</f>
        <v>13711000</v>
      </c>
      <c r="AI6" s="65">
        <f>+Z6+AH6</f>
        <v>507307000</v>
      </c>
      <c r="AK6" s="67"/>
    </row>
    <row r="7" ht="137.25" customHeight="1" spans="1:37">
      <c r="A7" s="147"/>
      <c r="B7" s="159"/>
      <c r="C7" s="159">
        <f>COUNTA($C$4:C6)</f>
        <v>3</v>
      </c>
      <c r="D7" s="159" t="s">
        <v>43</v>
      </c>
      <c r="E7" s="60" t="s">
        <v>44</v>
      </c>
      <c r="F7" s="148"/>
      <c r="G7" s="61">
        <v>4.5</v>
      </c>
      <c r="H7" s="61">
        <v>3148</v>
      </c>
      <c r="I7" s="61">
        <v>3672</v>
      </c>
      <c r="J7" s="61">
        <f t="shared" si="1"/>
        <v>-524</v>
      </c>
      <c r="K7" s="61" t="s">
        <v>38</v>
      </c>
      <c r="L7" s="61">
        <v>351</v>
      </c>
      <c r="M7" s="61">
        <v>3100.4</v>
      </c>
      <c r="N7" s="61" t="s">
        <v>38</v>
      </c>
      <c r="O7" s="61">
        <v>351</v>
      </c>
      <c r="P7" s="61" t="s">
        <v>45</v>
      </c>
      <c r="Q7" s="61">
        <v>209.1</v>
      </c>
      <c r="R7" s="61">
        <v>209.1</v>
      </c>
      <c r="S7" s="61"/>
      <c r="T7" s="160">
        <f t="shared" si="0"/>
        <v>6.6423125794155</v>
      </c>
      <c r="U7" s="60">
        <f t="shared" si="2"/>
        <v>2</v>
      </c>
      <c r="V7" s="80"/>
      <c r="W7" s="65">
        <f t="shared" si="3"/>
        <v>18819000</v>
      </c>
      <c r="X7" s="65">
        <f t="shared" si="4"/>
        <v>56457000</v>
      </c>
      <c r="Y7" s="81">
        <f t="shared" si="5"/>
        <v>0</v>
      </c>
      <c r="Z7" s="65">
        <f t="shared" si="6"/>
        <v>75276000</v>
      </c>
      <c r="AA7" s="65" t="s">
        <v>40</v>
      </c>
      <c r="AB7" s="153"/>
      <c r="AC7" s="153"/>
      <c r="AD7" s="65">
        <v>10000</v>
      </c>
      <c r="AE7" s="65"/>
      <c r="AF7" s="65"/>
      <c r="AG7" s="65">
        <f t="shared" si="7"/>
        <v>2091000</v>
      </c>
      <c r="AH7" s="66">
        <f t="shared" si="8"/>
        <v>2091000</v>
      </c>
      <c r="AI7" s="65">
        <f t="shared" ref="AI7:AI12" si="9">+Z7+AH7</f>
        <v>77367000</v>
      </c>
      <c r="AK7" s="67"/>
    </row>
    <row r="8" ht="137.25" customHeight="1" spans="1:37">
      <c r="A8" s="147"/>
      <c r="B8" s="161"/>
      <c r="C8" s="161">
        <f>COUNTA($C$4:C7)</f>
        <v>4</v>
      </c>
      <c r="D8" s="161" t="s">
        <v>46</v>
      </c>
      <c r="E8" s="70" t="s">
        <v>46</v>
      </c>
      <c r="F8" s="80"/>
      <c r="G8" s="61">
        <v>1</v>
      </c>
      <c r="H8" s="61">
        <v>816</v>
      </c>
      <c r="I8" s="61">
        <v>816</v>
      </c>
      <c r="J8" s="61">
        <f t="shared" si="1"/>
        <v>0</v>
      </c>
      <c r="K8" s="61" t="s">
        <v>38</v>
      </c>
      <c r="L8" s="61">
        <v>354</v>
      </c>
      <c r="M8" s="61">
        <v>792.2</v>
      </c>
      <c r="N8" s="61" t="s">
        <v>38</v>
      </c>
      <c r="O8" s="61">
        <v>354</v>
      </c>
      <c r="P8" s="61" t="s">
        <v>39</v>
      </c>
      <c r="Q8" s="61">
        <v>792</v>
      </c>
      <c r="R8" s="61">
        <v>792</v>
      </c>
      <c r="S8" s="61"/>
      <c r="T8" s="160">
        <f t="shared" si="0"/>
        <v>97.0588235294118</v>
      </c>
      <c r="U8" s="70">
        <f t="shared" si="2"/>
        <v>12</v>
      </c>
      <c r="V8" s="80"/>
      <c r="W8" s="65">
        <f t="shared" si="3"/>
        <v>71280000</v>
      </c>
      <c r="X8" s="65">
        <f t="shared" si="4"/>
        <v>213840000</v>
      </c>
      <c r="Y8" s="81">
        <f t="shared" si="5"/>
        <v>0</v>
      </c>
      <c r="Z8" s="65">
        <f t="shared" si="6"/>
        <v>285120000</v>
      </c>
      <c r="AA8" s="65" t="s">
        <v>40</v>
      </c>
      <c r="AB8" s="153"/>
      <c r="AC8" s="153"/>
      <c r="AD8" s="65">
        <v>10000</v>
      </c>
      <c r="AE8" s="65"/>
      <c r="AF8" s="65"/>
      <c r="AG8" s="65">
        <f t="shared" si="7"/>
        <v>7920000</v>
      </c>
      <c r="AH8" s="66">
        <f t="shared" si="8"/>
        <v>7920000</v>
      </c>
      <c r="AI8" s="65">
        <f t="shared" si="9"/>
        <v>293040000</v>
      </c>
      <c r="AK8" s="67"/>
    </row>
    <row r="9" ht="137.25" customHeight="1" spans="1:37">
      <c r="A9" s="147"/>
      <c r="B9" s="178"/>
      <c r="C9" s="178">
        <f>COUNTA($C$4:C8)</f>
        <v>5</v>
      </c>
      <c r="D9" s="178" t="s">
        <v>47</v>
      </c>
      <c r="E9" s="72" t="s">
        <v>48</v>
      </c>
      <c r="F9" s="148"/>
      <c r="G9" s="73">
        <v>3</v>
      </c>
      <c r="H9" s="73">
        <v>2434</v>
      </c>
      <c r="I9" s="73">
        <v>2434</v>
      </c>
      <c r="J9" s="61">
        <f t="shared" si="1"/>
        <v>0</v>
      </c>
      <c r="K9" s="73" t="s">
        <v>49</v>
      </c>
      <c r="L9" s="73">
        <v>7</v>
      </c>
      <c r="M9" s="73">
        <v>2202.1</v>
      </c>
      <c r="N9" s="73" t="s">
        <v>49</v>
      </c>
      <c r="O9" s="73">
        <v>7</v>
      </c>
      <c r="P9" s="73" t="s">
        <v>39</v>
      </c>
      <c r="Q9" s="73">
        <v>1427.4</v>
      </c>
      <c r="R9" s="73">
        <v>1427.4</v>
      </c>
      <c r="S9" s="73"/>
      <c r="T9" s="160">
        <f t="shared" si="0"/>
        <v>58.6442070665571</v>
      </c>
      <c r="U9" s="72">
        <f t="shared" si="2"/>
        <v>6</v>
      </c>
      <c r="V9" s="80"/>
      <c r="W9" s="75">
        <f t="shared" si="3"/>
        <v>128466000</v>
      </c>
      <c r="X9" s="75">
        <f t="shared" si="4"/>
        <v>385398000</v>
      </c>
      <c r="Y9" s="81">
        <f t="shared" si="5"/>
        <v>0</v>
      </c>
      <c r="Z9" s="75">
        <f t="shared" si="6"/>
        <v>513864000</v>
      </c>
      <c r="AA9" s="75" t="s">
        <v>40</v>
      </c>
      <c r="AB9" s="153"/>
      <c r="AC9" s="153"/>
      <c r="AD9" s="75">
        <v>10000</v>
      </c>
      <c r="AE9" s="75"/>
      <c r="AF9" s="75"/>
      <c r="AG9" s="75">
        <f t="shared" si="7"/>
        <v>14274000</v>
      </c>
      <c r="AH9" s="66">
        <f t="shared" si="8"/>
        <v>14274000</v>
      </c>
      <c r="AI9" s="75">
        <f t="shared" si="9"/>
        <v>528138000</v>
      </c>
      <c r="AK9" s="67"/>
    </row>
    <row r="10" ht="137.25" customHeight="1" spans="1:37">
      <c r="A10" s="147"/>
      <c r="B10" s="159"/>
      <c r="C10" s="159">
        <f>COUNTA($C$4:C9)</f>
        <v>6</v>
      </c>
      <c r="D10" s="159" t="s">
        <v>50</v>
      </c>
      <c r="E10" s="60" t="s">
        <v>51</v>
      </c>
      <c r="F10" s="148"/>
      <c r="G10" s="61">
        <v>3.5</v>
      </c>
      <c r="H10" s="61">
        <v>2856</v>
      </c>
      <c r="I10" s="162">
        <v>2856</v>
      </c>
      <c r="J10" s="61">
        <f t="shared" si="1"/>
        <v>0</v>
      </c>
      <c r="K10" s="61">
        <v>7</v>
      </c>
      <c r="L10" s="61">
        <v>76</v>
      </c>
      <c r="M10" s="61">
        <v>1268.2</v>
      </c>
      <c r="N10" s="61">
        <v>7</v>
      </c>
      <c r="O10" s="61">
        <v>76</v>
      </c>
      <c r="P10" s="61" t="s">
        <v>39</v>
      </c>
      <c r="Q10" s="61">
        <v>197.8</v>
      </c>
      <c r="R10" s="61">
        <f>Q10+Q11</f>
        <v>1207.8</v>
      </c>
      <c r="S10" s="61"/>
      <c r="T10" s="160">
        <f t="shared" si="0"/>
        <v>42.2899159663866</v>
      </c>
      <c r="U10" s="59">
        <f t="shared" si="2"/>
        <v>6</v>
      </c>
      <c r="V10" s="80"/>
      <c r="W10" s="65">
        <f t="shared" si="3"/>
        <v>108702000</v>
      </c>
      <c r="X10" s="65">
        <f t="shared" si="4"/>
        <v>326106000</v>
      </c>
      <c r="Y10" s="81">
        <f t="shared" si="5"/>
        <v>0</v>
      </c>
      <c r="Z10" s="65">
        <f t="shared" si="6"/>
        <v>434808000</v>
      </c>
      <c r="AA10" s="65" t="s">
        <v>40</v>
      </c>
      <c r="AB10" s="153"/>
      <c r="AC10" s="153"/>
      <c r="AD10" s="65">
        <v>10000</v>
      </c>
      <c r="AE10" s="65"/>
      <c r="AF10" s="65"/>
      <c r="AG10" s="65">
        <f t="shared" si="7"/>
        <v>12078000</v>
      </c>
      <c r="AH10" s="66">
        <f t="shared" si="8"/>
        <v>12078000</v>
      </c>
      <c r="AI10" s="179">
        <f t="shared" si="9"/>
        <v>446886000</v>
      </c>
      <c r="AK10" s="67"/>
    </row>
    <row r="11" ht="137.25" customHeight="1" spans="1:37">
      <c r="A11" s="147"/>
      <c r="B11" s="159"/>
      <c r="C11" s="159"/>
      <c r="D11" s="159"/>
      <c r="E11" s="70"/>
      <c r="F11" s="148"/>
      <c r="G11" s="61"/>
      <c r="H11" s="61"/>
      <c r="I11" s="164"/>
      <c r="J11" s="61">
        <f t="shared" si="1"/>
        <v>0</v>
      </c>
      <c r="K11" s="61">
        <v>7</v>
      </c>
      <c r="L11" s="61">
        <v>110</v>
      </c>
      <c r="M11" s="61">
        <v>1010.3</v>
      </c>
      <c r="N11" s="61">
        <v>7</v>
      </c>
      <c r="O11" s="61">
        <v>110</v>
      </c>
      <c r="P11" s="61" t="s">
        <v>39</v>
      </c>
      <c r="Q11" s="61">
        <v>1010</v>
      </c>
      <c r="R11" s="61"/>
      <c r="S11" s="61"/>
      <c r="T11" s="160" t="e">
        <f t="shared" si="0"/>
        <v>#DIV/0!</v>
      </c>
      <c r="U11" s="61" t="e">
        <f t="shared" si="2"/>
        <v>#DIV/0!</v>
      </c>
      <c r="V11" s="80"/>
      <c r="W11" s="65">
        <f t="shared" si="3"/>
        <v>0</v>
      </c>
      <c r="X11" s="65">
        <f t="shared" si="4"/>
        <v>0</v>
      </c>
      <c r="Y11" s="81"/>
      <c r="Z11" s="65"/>
      <c r="AA11" s="65" t="s">
        <v>40</v>
      </c>
      <c r="AB11" s="153"/>
      <c r="AC11" s="153"/>
      <c r="AD11" s="65">
        <v>10000</v>
      </c>
      <c r="AE11" s="65"/>
      <c r="AF11" s="65"/>
      <c r="AG11" s="65">
        <f t="shared" si="7"/>
        <v>0</v>
      </c>
      <c r="AH11" s="66">
        <f t="shared" si="8"/>
        <v>0</v>
      </c>
      <c r="AI11" s="180"/>
      <c r="AK11" s="67"/>
    </row>
    <row r="12" ht="137.25" customHeight="1" spans="1:37">
      <c r="A12" s="147"/>
      <c r="B12" s="159"/>
      <c r="C12" s="159">
        <f>COUNTA($C$4:C11)</f>
        <v>7</v>
      </c>
      <c r="D12" s="159" t="s">
        <v>52</v>
      </c>
      <c r="E12" s="60" t="s">
        <v>53</v>
      </c>
      <c r="F12" s="148"/>
      <c r="G12" s="61">
        <v>4.5</v>
      </c>
      <c r="H12" s="61">
        <v>3636</v>
      </c>
      <c r="I12" s="61">
        <v>3636</v>
      </c>
      <c r="J12" s="61">
        <f t="shared" si="1"/>
        <v>0</v>
      </c>
      <c r="K12" s="61">
        <v>7</v>
      </c>
      <c r="L12" s="61">
        <v>95</v>
      </c>
      <c r="M12" s="61">
        <v>289.4</v>
      </c>
      <c r="N12" s="61">
        <v>7</v>
      </c>
      <c r="O12" s="61">
        <v>95</v>
      </c>
      <c r="P12" s="61" t="s">
        <v>39</v>
      </c>
      <c r="Q12" s="61">
        <v>226.3</v>
      </c>
      <c r="R12" s="61">
        <v>226.3</v>
      </c>
      <c r="S12" s="61"/>
      <c r="T12" s="160">
        <f t="shared" si="0"/>
        <v>6.22387238723872</v>
      </c>
      <c r="U12" s="60">
        <f t="shared" si="2"/>
        <v>2</v>
      </c>
      <c r="V12" s="80"/>
      <c r="W12" s="65">
        <f t="shared" si="3"/>
        <v>20367000</v>
      </c>
      <c r="X12" s="65">
        <f t="shared" si="4"/>
        <v>61101000</v>
      </c>
      <c r="Y12" s="81">
        <f t="shared" si="5"/>
        <v>0</v>
      </c>
      <c r="Z12" s="65">
        <f t="shared" si="6"/>
        <v>81468000</v>
      </c>
      <c r="AA12" s="65" t="s">
        <v>40</v>
      </c>
      <c r="AB12" s="153"/>
      <c r="AC12" s="153"/>
      <c r="AD12" s="65">
        <v>10000</v>
      </c>
      <c r="AE12" s="65"/>
      <c r="AF12" s="65"/>
      <c r="AG12" s="65">
        <f t="shared" si="7"/>
        <v>2263000</v>
      </c>
      <c r="AH12" s="66">
        <f t="shared" si="8"/>
        <v>2263000</v>
      </c>
      <c r="AI12" s="65">
        <f t="shared" si="9"/>
        <v>83731000</v>
      </c>
      <c r="AK12" s="67"/>
    </row>
    <row r="13" ht="137.25" customHeight="1" spans="1:37">
      <c r="A13" s="147"/>
      <c r="B13" s="161"/>
      <c r="C13" s="161">
        <f>COUNTA($C$4:C12)</f>
        <v>8</v>
      </c>
      <c r="D13" s="161" t="s">
        <v>54</v>
      </c>
      <c r="E13" s="60" t="s">
        <v>55</v>
      </c>
      <c r="F13" s="148"/>
      <c r="G13" s="61">
        <v>3</v>
      </c>
      <c r="H13" s="61">
        <v>2136</v>
      </c>
      <c r="I13" s="61">
        <v>2208</v>
      </c>
      <c r="J13" s="61">
        <f t="shared" si="1"/>
        <v>-72</v>
      </c>
      <c r="K13" s="61">
        <v>7</v>
      </c>
      <c r="L13" s="61">
        <v>134</v>
      </c>
      <c r="M13" s="61">
        <v>888.2</v>
      </c>
      <c r="N13" s="61">
        <v>7</v>
      </c>
      <c r="O13" s="61">
        <v>134</v>
      </c>
      <c r="P13" s="61" t="s">
        <v>39</v>
      </c>
      <c r="Q13" s="61">
        <v>121.9</v>
      </c>
      <c r="R13" s="61">
        <v>121.9</v>
      </c>
      <c r="S13" s="61"/>
      <c r="T13" s="160">
        <f t="shared" si="0"/>
        <v>5.70692883895131</v>
      </c>
      <c r="U13" s="60">
        <f t="shared" si="2"/>
        <v>2</v>
      </c>
      <c r="V13" s="80"/>
      <c r="W13" s="65">
        <f t="shared" si="3"/>
        <v>10971000</v>
      </c>
      <c r="X13" s="65">
        <f t="shared" si="4"/>
        <v>32913000</v>
      </c>
      <c r="Y13" s="81">
        <f t="shared" si="5"/>
        <v>0</v>
      </c>
      <c r="Z13" s="65">
        <f t="shared" si="6"/>
        <v>43884000</v>
      </c>
      <c r="AA13" s="65" t="s">
        <v>40</v>
      </c>
      <c r="AB13" s="153"/>
      <c r="AC13" s="153"/>
      <c r="AD13" s="65">
        <v>10000</v>
      </c>
      <c r="AE13" s="65"/>
      <c r="AF13" s="65"/>
      <c r="AG13" s="65">
        <f t="shared" si="7"/>
        <v>1219000</v>
      </c>
      <c r="AH13" s="66">
        <f t="shared" si="8"/>
        <v>1219000</v>
      </c>
      <c r="AI13" s="65">
        <f t="shared" ref="AI13:AI18" si="10">+AH13+Z13</f>
        <v>45103000</v>
      </c>
      <c r="AK13" s="67"/>
    </row>
    <row r="14" ht="137.25" customHeight="1" spans="1:37">
      <c r="A14" s="147"/>
      <c r="B14" s="159"/>
      <c r="C14" s="159">
        <f>COUNTA($C$4:C13)</f>
        <v>9</v>
      </c>
      <c r="D14" s="159" t="s">
        <v>56</v>
      </c>
      <c r="E14" s="70" t="s">
        <v>57</v>
      </c>
      <c r="F14" s="148"/>
      <c r="G14" s="61">
        <v>1</v>
      </c>
      <c r="H14" s="61">
        <v>816</v>
      </c>
      <c r="I14" s="61">
        <v>816</v>
      </c>
      <c r="J14" s="61">
        <f t="shared" si="1"/>
        <v>0</v>
      </c>
      <c r="K14" s="61">
        <v>7</v>
      </c>
      <c r="L14" s="61">
        <v>135</v>
      </c>
      <c r="M14" s="61">
        <v>752</v>
      </c>
      <c r="N14" s="61">
        <v>7</v>
      </c>
      <c r="O14" s="61">
        <v>135</v>
      </c>
      <c r="P14" s="61" t="s">
        <v>39</v>
      </c>
      <c r="Q14" s="61">
        <v>567.3</v>
      </c>
      <c r="R14" s="61">
        <v>567.3</v>
      </c>
      <c r="S14" s="61"/>
      <c r="T14" s="160">
        <f t="shared" si="0"/>
        <v>69.5220588235294</v>
      </c>
      <c r="U14" s="70">
        <f t="shared" si="2"/>
        <v>6</v>
      </c>
      <c r="V14" s="80"/>
      <c r="W14" s="65">
        <f t="shared" si="3"/>
        <v>51057000</v>
      </c>
      <c r="X14" s="65">
        <f t="shared" si="4"/>
        <v>153171000</v>
      </c>
      <c r="Y14" s="81">
        <f t="shared" si="5"/>
        <v>0</v>
      </c>
      <c r="Z14" s="65">
        <f t="shared" si="6"/>
        <v>204228000</v>
      </c>
      <c r="AA14" s="65" t="s">
        <v>40</v>
      </c>
      <c r="AB14" s="153"/>
      <c r="AC14" s="153"/>
      <c r="AD14" s="65">
        <v>10000</v>
      </c>
      <c r="AE14" s="65"/>
      <c r="AF14" s="65"/>
      <c r="AG14" s="65">
        <f t="shared" si="7"/>
        <v>5673000</v>
      </c>
      <c r="AH14" s="66">
        <f t="shared" si="8"/>
        <v>5673000</v>
      </c>
      <c r="AI14" s="65">
        <f t="shared" si="10"/>
        <v>209901000</v>
      </c>
      <c r="AK14" s="67"/>
    </row>
    <row r="15" ht="137.25" customHeight="1" spans="1:37">
      <c r="A15" s="147"/>
      <c r="B15" s="159"/>
      <c r="C15" s="159">
        <f>COUNTA($C$4:C14)</f>
        <v>10</v>
      </c>
      <c r="D15" s="159" t="s">
        <v>58</v>
      </c>
      <c r="E15" s="60" t="s">
        <v>59</v>
      </c>
      <c r="F15" s="148"/>
      <c r="G15" s="61">
        <v>4.33</v>
      </c>
      <c r="H15" s="61">
        <v>3459</v>
      </c>
      <c r="I15" s="61">
        <v>3459</v>
      </c>
      <c r="J15" s="61">
        <f t="shared" si="1"/>
        <v>0</v>
      </c>
      <c r="K15" s="61">
        <v>7</v>
      </c>
      <c r="L15" s="61">
        <v>146</v>
      </c>
      <c r="M15" s="61">
        <v>1818.1</v>
      </c>
      <c r="N15" s="61">
        <v>7</v>
      </c>
      <c r="O15" s="61">
        <v>146</v>
      </c>
      <c r="P15" s="61" t="s">
        <v>39</v>
      </c>
      <c r="Q15" s="61">
        <v>333.7</v>
      </c>
      <c r="R15" s="61">
        <v>333.7</v>
      </c>
      <c r="S15" s="61"/>
      <c r="T15" s="160">
        <f t="shared" si="0"/>
        <v>9.64729690662041</v>
      </c>
      <c r="U15" s="60">
        <f t="shared" si="2"/>
        <v>2</v>
      </c>
      <c r="V15" s="80"/>
      <c r="W15" s="65">
        <f t="shared" si="3"/>
        <v>30033000</v>
      </c>
      <c r="X15" s="65">
        <f t="shared" si="4"/>
        <v>90099000</v>
      </c>
      <c r="Y15" s="81">
        <f t="shared" si="5"/>
        <v>0</v>
      </c>
      <c r="Z15" s="65">
        <f t="shared" si="6"/>
        <v>120132000</v>
      </c>
      <c r="AA15" s="65" t="s">
        <v>40</v>
      </c>
      <c r="AB15" s="153"/>
      <c r="AC15" s="153"/>
      <c r="AD15" s="65">
        <v>10000</v>
      </c>
      <c r="AE15" s="65"/>
      <c r="AF15" s="65"/>
      <c r="AG15" s="65">
        <f t="shared" si="7"/>
        <v>3337000</v>
      </c>
      <c r="AH15" s="66">
        <f t="shared" si="8"/>
        <v>3337000</v>
      </c>
      <c r="AI15" s="65">
        <f t="shared" si="10"/>
        <v>123469000</v>
      </c>
      <c r="AK15" s="67"/>
    </row>
    <row r="16" ht="137.25" customHeight="1" spans="1:37">
      <c r="A16" s="147"/>
      <c r="B16" s="159"/>
      <c r="C16" s="159">
        <f>COUNTA($C$4:C15)</f>
        <v>11</v>
      </c>
      <c r="D16" s="159" t="s">
        <v>60</v>
      </c>
      <c r="E16" s="70" t="s">
        <v>61</v>
      </c>
      <c r="F16" s="148"/>
      <c r="G16" s="61">
        <v>1.12</v>
      </c>
      <c r="H16" s="61">
        <v>912</v>
      </c>
      <c r="I16" s="61">
        <v>912</v>
      </c>
      <c r="J16" s="61">
        <f t="shared" si="1"/>
        <v>0</v>
      </c>
      <c r="K16" s="61">
        <v>7</v>
      </c>
      <c r="L16" s="61">
        <v>148</v>
      </c>
      <c r="M16" s="61">
        <v>888</v>
      </c>
      <c r="N16" s="61">
        <v>7</v>
      </c>
      <c r="O16" s="61">
        <v>148</v>
      </c>
      <c r="P16" s="61" t="s">
        <v>39</v>
      </c>
      <c r="Q16" s="61">
        <v>5.4</v>
      </c>
      <c r="R16" s="61">
        <v>5.4</v>
      </c>
      <c r="S16" s="61"/>
      <c r="T16" s="160">
        <f t="shared" si="0"/>
        <v>0.592105263157895</v>
      </c>
      <c r="U16" s="70">
        <f t="shared" si="2"/>
        <v>2</v>
      </c>
      <c r="V16" s="80"/>
      <c r="W16" s="65">
        <f t="shared" si="3"/>
        <v>486000</v>
      </c>
      <c r="X16" s="65">
        <f t="shared" si="4"/>
        <v>1458000</v>
      </c>
      <c r="Y16" s="81">
        <f t="shared" si="5"/>
        <v>0</v>
      </c>
      <c r="Z16" s="65">
        <f t="shared" si="6"/>
        <v>1944000</v>
      </c>
      <c r="AA16" s="65" t="s">
        <v>40</v>
      </c>
      <c r="AB16" s="153"/>
      <c r="AC16" s="153"/>
      <c r="AD16" s="65">
        <v>10000</v>
      </c>
      <c r="AE16" s="65"/>
      <c r="AF16" s="65"/>
      <c r="AG16" s="65">
        <f t="shared" si="7"/>
        <v>54000</v>
      </c>
      <c r="AH16" s="66">
        <f t="shared" si="8"/>
        <v>54000</v>
      </c>
      <c r="AI16" s="65">
        <f t="shared" si="10"/>
        <v>1998000</v>
      </c>
      <c r="AK16" s="67"/>
    </row>
    <row r="17" ht="137.25" customHeight="1" spans="1:37">
      <c r="A17" s="147"/>
      <c r="B17" s="60"/>
      <c r="C17" s="60">
        <f>COUNTA($C$4:C16)</f>
        <v>12</v>
      </c>
      <c r="D17" s="60" t="s">
        <v>62</v>
      </c>
      <c r="E17" s="60" t="s">
        <v>63</v>
      </c>
      <c r="F17" s="148"/>
      <c r="G17" s="61">
        <v>4</v>
      </c>
      <c r="H17" s="61">
        <v>3264</v>
      </c>
      <c r="I17" s="61">
        <v>3264</v>
      </c>
      <c r="J17" s="61">
        <f t="shared" si="1"/>
        <v>0</v>
      </c>
      <c r="K17" s="61" t="s">
        <v>38</v>
      </c>
      <c r="L17" s="61">
        <v>344</v>
      </c>
      <c r="M17" s="61">
        <v>3008.3</v>
      </c>
      <c r="N17" s="61" t="s">
        <v>38</v>
      </c>
      <c r="O17" s="61">
        <v>344</v>
      </c>
      <c r="P17" s="61" t="s">
        <v>39</v>
      </c>
      <c r="Q17" s="61">
        <v>767.9</v>
      </c>
      <c r="R17" s="61">
        <v>767.9</v>
      </c>
      <c r="S17" s="61"/>
      <c r="T17" s="160">
        <f t="shared" si="0"/>
        <v>23.5263480392157</v>
      </c>
      <c r="U17" s="60">
        <f t="shared" si="2"/>
        <v>5</v>
      </c>
      <c r="V17" s="80"/>
      <c r="W17" s="65">
        <f t="shared" si="3"/>
        <v>69111000</v>
      </c>
      <c r="X17" s="65">
        <f t="shared" si="4"/>
        <v>207333000</v>
      </c>
      <c r="Y17" s="81">
        <f t="shared" si="5"/>
        <v>0</v>
      </c>
      <c r="Z17" s="65">
        <f t="shared" si="6"/>
        <v>276444000</v>
      </c>
      <c r="AA17" s="65" t="s">
        <v>40</v>
      </c>
      <c r="AB17" s="153"/>
      <c r="AC17" s="153"/>
      <c r="AD17" s="65">
        <v>10000</v>
      </c>
      <c r="AE17" s="65"/>
      <c r="AF17" s="65"/>
      <c r="AG17" s="65">
        <f t="shared" si="7"/>
        <v>7679000</v>
      </c>
      <c r="AH17" s="66">
        <f t="shared" si="8"/>
        <v>7679000</v>
      </c>
      <c r="AI17" s="65">
        <f t="shared" si="10"/>
        <v>284123000</v>
      </c>
      <c r="AK17" s="67"/>
    </row>
    <row r="18" ht="137.25" customHeight="1" spans="1:37">
      <c r="A18" s="147"/>
      <c r="B18" s="60"/>
      <c r="C18" s="60">
        <f>COUNTA($C$4:C17)</f>
        <v>13</v>
      </c>
      <c r="D18" s="60" t="s">
        <v>64</v>
      </c>
      <c r="E18" s="60" t="s">
        <v>65</v>
      </c>
      <c r="F18" s="148"/>
      <c r="G18" s="61">
        <v>4</v>
      </c>
      <c r="H18" s="61">
        <v>3264</v>
      </c>
      <c r="I18" s="61">
        <v>3264</v>
      </c>
      <c r="J18" s="61">
        <f t="shared" si="1"/>
        <v>0</v>
      </c>
      <c r="K18" s="61" t="s">
        <v>38</v>
      </c>
      <c r="L18" s="61">
        <v>355</v>
      </c>
      <c r="M18" s="61">
        <v>1504.2</v>
      </c>
      <c r="N18" s="61" t="s">
        <v>38</v>
      </c>
      <c r="O18" s="61">
        <v>355</v>
      </c>
      <c r="P18" s="61" t="s">
        <v>39</v>
      </c>
      <c r="Q18" s="61">
        <v>87.2</v>
      </c>
      <c r="R18" s="61">
        <v>87.2</v>
      </c>
      <c r="S18" s="61"/>
      <c r="T18" s="160">
        <f t="shared" si="0"/>
        <v>2.67156862745098</v>
      </c>
      <c r="U18" s="60">
        <f t="shared" si="2"/>
        <v>2</v>
      </c>
      <c r="V18" s="80"/>
      <c r="W18" s="65">
        <f t="shared" si="3"/>
        <v>7848000</v>
      </c>
      <c r="X18" s="65">
        <f t="shared" si="4"/>
        <v>23544000</v>
      </c>
      <c r="Y18" s="81">
        <f t="shared" si="5"/>
        <v>0</v>
      </c>
      <c r="Z18" s="65">
        <f t="shared" si="6"/>
        <v>31392000</v>
      </c>
      <c r="AA18" s="65" t="s">
        <v>40</v>
      </c>
      <c r="AB18" s="153"/>
      <c r="AC18" s="153"/>
      <c r="AD18" s="65">
        <v>10000</v>
      </c>
      <c r="AE18" s="65"/>
      <c r="AF18" s="65"/>
      <c r="AG18" s="65">
        <f t="shared" si="7"/>
        <v>872000</v>
      </c>
      <c r="AH18" s="66">
        <f t="shared" si="8"/>
        <v>872000</v>
      </c>
      <c r="AI18" s="65">
        <f t="shared" si="10"/>
        <v>32264000</v>
      </c>
      <c r="AK18" s="67"/>
    </row>
    <row r="19" ht="137.25" customHeight="1" spans="1:37">
      <c r="A19" s="147"/>
      <c r="B19" s="59"/>
      <c r="C19" s="59">
        <f>COUNTA($C$4:C18)</f>
        <v>14</v>
      </c>
      <c r="D19" s="59" t="s">
        <v>66</v>
      </c>
      <c r="E19" s="60" t="s">
        <v>67</v>
      </c>
      <c r="F19" s="80"/>
      <c r="G19" s="61">
        <v>7</v>
      </c>
      <c r="H19" s="61">
        <v>5712</v>
      </c>
      <c r="I19" s="162">
        <v>5712</v>
      </c>
      <c r="J19" s="61">
        <f t="shared" si="1"/>
        <v>0</v>
      </c>
      <c r="K19" s="61" t="s">
        <v>49</v>
      </c>
      <c r="L19" s="61">
        <v>11</v>
      </c>
      <c r="M19" s="61">
        <v>734</v>
      </c>
      <c r="N19" s="61" t="s">
        <v>49</v>
      </c>
      <c r="O19" s="61">
        <v>11</v>
      </c>
      <c r="P19" s="61" t="s">
        <v>39</v>
      </c>
      <c r="Q19" s="61">
        <v>430.5</v>
      </c>
      <c r="R19" s="61">
        <f>Q19+Q20</f>
        <v>1908.1</v>
      </c>
      <c r="S19" s="61"/>
      <c r="T19" s="163">
        <f t="shared" si="0"/>
        <v>33.4051120448179</v>
      </c>
      <c r="U19" s="60">
        <f t="shared" si="2"/>
        <v>6</v>
      </c>
      <c r="V19" s="80"/>
      <c r="W19" s="65">
        <f t="shared" si="3"/>
        <v>171729000</v>
      </c>
      <c r="X19" s="65">
        <f t="shared" si="4"/>
        <v>515187000</v>
      </c>
      <c r="Y19" s="81">
        <f t="shared" si="5"/>
        <v>0</v>
      </c>
      <c r="Z19" s="65">
        <f t="shared" si="6"/>
        <v>686916000</v>
      </c>
      <c r="AA19" s="65" t="s">
        <v>40</v>
      </c>
      <c r="AB19" s="153"/>
      <c r="AC19" s="153"/>
      <c r="AD19" s="65">
        <v>10000</v>
      </c>
      <c r="AE19" s="65"/>
      <c r="AF19" s="65"/>
      <c r="AG19" s="65">
        <f t="shared" si="7"/>
        <v>19081000</v>
      </c>
      <c r="AH19" s="66">
        <f t="shared" si="8"/>
        <v>19081000</v>
      </c>
      <c r="AI19" s="65">
        <f>Z19+AH19</f>
        <v>705997000</v>
      </c>
      <c r="AK19" s="67"/>
    </row>
    <row r="20" s="27" customFormat="1" ht="137.25" customHeight="1" spans="1:37">
      <c r="A20" s="153"/>
      <c r="B20" s="59"/>
      <c r="C20" s="59"/>
      <c r="D20" s="59"/>
      <c r="E20" s="60"/>
      <c r="F20" s="148"/>
      <c r="G20" s="61"/>
      <c r="H20" s="61"/>
      <c r="I20" s="164"/>
      <c r="J20" s="61">
        <f t="shared" si="1"/>
        <v>0</v>
      </c>
      <c r="K20" s="61" t="s">
        <v>49</v>
      </c>
      <c r="L20" s="61">
        <v>12</v>
      </c>
      <c r="M20" s="61">
        <v>1904.2</v>
      </c>
      <c r="N20" s="61" t="s">
        <v>49</v>
      </c>
      <c r="O20" s="61">
        <v>12</v>
      </c>
      <c r="P20" s="61" t="s">
        <v>39</v>
      </c>
      <c r="Q20" s="61">
        <v>1477.6</v>
      </c>
      <c r="R20" s="61"/>
      <c r="S20" s="61"/>
      <c r="T20" s="165"/>
      <c r="U20" s="60">
        <f t="shared" si="2"/>
        <v>2</v>
      </c>
      <c r="V20" s="80"/>
      <c r="W20" s="65">
        <f t="shared" si="3"/>
        <v>0</v>
      </c>
      <c r="X20" s="65">
        <f t="shared" si="4"/>
        <v>0</v>
      </c>
      <c r="Y20" s="81">
        <f t="shared" si="5"/>
        <v>0</v>
      </c>
      <c r="Z20" s="65">
        <f t="shared" si="6"/>
        <v>0</v>
      </c>
      <c r="AA20" s="65" t="s">
        <v>40</v>
      </c>
      <c r="AB20" s="153"/>
      <c r="AC20" s="153"/>
      <c r="AD20" s="65">
        <v>10000</v>
      </c>
      <c r="AE20" s="65"/>
      <c r="AF20" s="65"/>
      <c r="AG20" s="65">
        <f t="shared" si="7"/>
        <v>0</v>
      </c>
      <c r="AH20" s="66">
        <f t="shared" si="8"/>
        <v>0</v>
      </c>
      <c r="AI20" s="65">
        <f>+Z20+AH20</f>
        <v>0</v>
      </c>
      <c r="AJ20" s="29"/>
      <c r="AK20" s="67"/>
    </row>
    <row r="21" s="27" customFormat="1" ht="137.25" customHeight="1" spans="1:37">
      <c r="A21" s="153"/>
      <c r="B21" s="166"/>
      <c r="C21" s="166">
        <f>COUNTA($C$4:C20)</f>
        <v>15</v>
      </c>
      <c r="D21" s="166" t="s">
        <v>68</v>
      </c>
      <c r="E21" s="166" t="s">
        <v>69</v>
      </c>
      <c r="F21" s="148"/>
      <c r="G21" s="167">
        <v>4.12</v>
      </c>
      <c r="H21" s="167">
        <v>1156</v>
      </c>
      <c r="I21" s="167">
        <v>2534</v>
      </c>
      <c r="J21" s="61">
        <f t="shared" si="1"/>
        <v>-1378</v>
      </c>
      <c r="K21" s="167" t="s">
        <v>49</v>
      </c>
      <c r="L21" s="167">
        <v>21</v>
      </c>
      <c r="M21" s="167">
        <v>347.3</v>
      </c>
      <c r="N21" s="167" t="s">
        <v>49</v>
      </c>
      <c r="O21" s="167">
        <v>21</v>
      </c>
      <c r="P21" s="167" t="s">
        <v>39</v>
      </c>
      <c r="Q21" s="167">
        <v>75</v>
      </c>
      <c r="R21" s="167">
        <v>75</v>
      </c>
      <c r="S21" s="167"/>
      <c r="T21" s="160">
        <f t="shared" si="0"/>
        <v>6.4878892733564</v>
      </c>
      <c r="U21" s="166">
        <f t="shared" si="2"/>
        <v>2</v>
      </c>
      <c r="V21" s="80"/>
      <c r="W21" s="82">
        <f t="shared" si="3"/>
        <v>6750000</v>
      </c>
      <c r="X21" s="82">
        <f t="shared" si="4"/>
        <v>20250000</v>
      </c>
      <c r="Y21" s="81">
        <f t="shared" si="5"/>
        <v>0</v>
      </c>
      <c r="Z21" s="82">
        <f t="shared" si="6"/>
        <v>27000000</v>
      </c>
      <c r="AA21" s="82" t="s">
        <v>40</v>
      </c>
      <c r="AB21" s="153"/>
      <c r="AC21" s="153"/>
      <c r="AD21" s="82">
        <v>10000</v>
      </c>
      <c r="AE21" s="82"/>
      <c r="AF21" s="82"/>
      <c r="AG21" s="82">
        <f t="shared" si="7"/>
        <v>750000</v>
      </c>
      <c r="AH21" s="66">
        <f t="shared" si="8"/>
        <v>750000</v>
      </c>
      <c r="AI21" s="82">
        <f>AH21+Z21</f>
        <v>27750000</v>
      </c>
      <c r="AJ21" s="29"/>
      <c r="AK21" s="67"/>
    </row>
    <row r="22" s="27" customFormat="1" ht="137.25" customHeight="1" spans="1:37">
      <c r="A22" s="153"/>
      <c r="B22" s="60"/>
      <c r="C22" s="60">
        <f>COUNTA($C$4:C21)</f>
        <v>16</v>
      </c>
      <c r="D22" s="60" t="s">
        <v>70</v>
      </c>
      <c r="E22" s="70" t="s">
        <v>71</v>
      </c>
      <c r="F22" s="148"/>
      <c r="G22" s="61">
        <v>1</v>
      </c>
      <c r="H22" s="61">
        <v>792</v>
      </c>
      <c r="I22" s="61">
        <v>816</v>
      </c>
      <c r="J22" s="61">
        <f t="shared" si="1"/>
        <v>-24</v>
      </c>
      <c r="K22" s="61" t="s">
        <v>49</v>
      </c>
      <c r="L22" s="61">
        <v>22</v>
      </c>
      <c r="M22" s="61">
        <v>792</v>
      </c>
      <c r="N22" s="61" t="s">
        <v>49</v>
      </c>
      <c r="O22" s="61">
        <v>22</v>
      </c>
      <c r="P22" s="61" t="s">
        <v>39</v>
      </c>
      <c r="Q22" s="61">
        <v>4.1</v>
      </c>
      <c r="R22" s="61">
        <v>4.1</v>
      </c>
      <c r="S22" s="61"/>
      <c r="T22" s="160">
        <f t="shared" si="0"/>
        <v>0.517676767676768</v>
      </c>
      <c r="U22" s="70">
        <f t="shared" si="2"/>
        <v>2</v>
      </c>
      <c r="V22" s="80"/>
      <c r="W22" s="65">
        <f t="shared" si="3"/>
        <v>369000</v>
      </c>
      <c r="X22" s="65">
        <f t="shared" si="4"/>
        <v>1107000</v>
      </c>
      <c r="Y22" s="81">
        <f t="shared" si="5"/>
        <v>0</v>
      </c>
      <c r="Z22" s="65">
        <f t="shared" si="6"/>
        <v>1476000</v>
      </c>
      <c r="AA22" s="65" t="s">
        <v>40</v>
      </c>
      <c r="AB22" s="153"/>
      <c r="AC22" s="153"/>
      <c r="AD22" s="65">
        <v>10000</v>
      </c>
      <c r="AE22" s="65"/>
      <c r="AF22" s="65"/>
      <c r="AG22" s="65">
        <f t="shared" si="7"/>
        <v>41000</v>
      </c>
      <c r="AH22" s="66">
        <f t="shared" si="8"/>
        <v>41000</v>
      </c>
      <c r="AI22" s="82">
        <f t="shared" ref="AI22:AI27" si="11">AH22+Z22</f>
        <v>1517000</v>
      </c>
      <c r="AJ22" s="29"/>
      <c r="AK22" s="67"/>
    </row>
    <row r="23" s="27" customFormat="1" ht="137.25" customHeight="1" spans="1:37">
      <c r="A23" s="153"/>
      <c r="B23" s="60"/>
      <c r="C23" s="60">
        <f>COUNTA($C$4:C22)</f>
        <v>17</v>
      </c>
      <c r="D23" s="60" t="s">
        <v>72</v>
      </c>
      <c r="E23" s="60" t="s">
        <v>73</v>
      </c>
      <c r="F23" s="148"/>
      <c r="G23" s="61">
        <v>2</v>
      </c>
      <c r="H23" s="61">
        <v>1428</v>
      </c>
      <c r="I23" s="61">
        <v>1428</v>
      </c>
      <c r="J23" s="61">
        <f t="shared" si="1"/>
        <v>0</v>
      </c>
      <c r="K23" s="61">
        <v>7</v>
      </c>
      <c r="L23" s="61">
        <v>88</v>
      </c>
      <c r="M23" s="61">
        <v>317</v>
      </c>
      <c r="N23" s="61">
        <v>7</v>
      </c>
      <c r="O23" s="61">
        <v>88</v>
      </c>
      <c r="P23" s="61" t="s">
        <v>39</v>
      </c>
      <c r="Q23" s="61">
        <v>30</v>
      </c>
      <c r="R23" s="61">
        <v>30</v>
      </c>
      <c r="S23" s="61"/>
      <c r="T23" s="160">
        <f t="shared" si="0"/>
        <v>2.10084033613445</v>
      </c>
      <c r="U23" s="60">
        <f t="shared" si="2"/>
        <v>2</v>
      </c>
      <c r="V23" s="80"/>
      <c r="W23" s="65">
        <f t="shared" si="3"/>
        <v>2700000</v>
      </c>
      <c r="X23" s="65">
        <f t="shared" si="4"/>
        <v>8100000</v>
      </c>
      <c r="Y23" s="81">
        <f t="shared" si="5"/>
        <v>0</v>
      </c>
      <c r="Z23" s="65">
        <f t="shared" si="6"/>
        <v>10800000</v>
      </c>
      <c r="AA23" s="65" t="s">
        <v>40</v>
      </c>
      <c r="AB23" s="153"/>
      <c r="AC23" s="153"/>
      <c r="AD23" s="65">
        <v>10000</v>
      </c>
      <c r="AE23" s="65"/>
      <c r="AF23" s="65"/>
      <c r="AG23" s="65">
        <f t="shared" si="7"/>
        <v>300000</v>
      </c>
      <c r="AH23" s="66">
        <f t="shared" si="8"/>
        <v>300000</v>
      </c>
      <c r="AI23" s="82">
        <f t="shared" si="11"/>
        <v>11100000</v>
      </c>
      <c r="AJ23" s="29"/>
      <c r="AK23" s="67"/>
    </row>
    <row r="24" s="27" customFormat="1" ht="137.25" customHeight="1" spans="1:37">
      <c r="A24" s="153"/>
      <c r="B24" s="60"/>
      <c r="C24" s="60">
        <f>COUNTA($C$4:C23)</f>
        <v>18</v>
      </c>
      <c r="D24" s="60" t="s">
        <v>74</v>
      </c>
      <c r="E24" s="60" t="s">
        <v>75</v>
      </c>
      <c r="F24" s="80"/>
      <c r="G24" s="61">
        <v>7</v>
      </c>
      <c r="H24" s="61">
        <v>5828</v>
      </c>
      <c r="I24" s="61">
        <v>5808</v>
      </c>
      <c r="J24" s="61">
        <f t="shared" si="1"/>
        <v>20</v>
      </c>
      <c r="K24" s="61">
        <v>7</v>
      </c>
      <c r="L24" s="61">
        <v>96</v>
      </c>
      <c r="M24" s="61">
        <v>888.1</v>
      </c>
      <c r="N24" s="61">
        <v>7</v>
      </c>
      <c r="O24" s="61">
        <v>96</v>
      </c>
      <c r="P24" s="61" t="s">
        <v>39</v>
      </c>
      <c r="Q24" s="61">
        <v>806.4</v>
      </c>
      <c r="R24" s="61">
        <v>806.4</v>
      </c>
      <c r="S24" s="61"/>
      <c r="T24" s="160">
        <f t="shared" si="0"/>
        <v>13.8366506520247</v>
      </c>
      <c r="U24" s="60">
        <f t="shared" si="2"/>
        <v>3</v>
      </c>
      <c r="V24" s="80"/>
      <c r="W24" s="65">
        <f t="shared" si="3"/>
        <v>72576000</v>
      </c>
      <c r="X24" s="65">
        <f t="shared" si="4"/>
        <v>217728000</v>
      </c>
      <c r="Y24" s="81">
        <f t="shared" si="5"/>
        <v>0</v>
      </c>
      <c r="Z24" s="65">
        <f t="shared" si="6"/>
        <v>290304000</v>
      </c>
      <c r="AA24" s="65" t="s">
        <v>40</v>
      </c>
      <c r="AB24" s="153"/>
      <c r="AC24" s="153"/>
      <c r="AD24" s="65">
        <v>10000</v>
      </c>
      <c r="AE24" s="65"/>
      <c r="AF24" s="65"/>
      <c r="AG24" s="65">
        <f t="shared" si="7"/>
        <v>8064000</v>
      </c>
      <c r="AH24" s="66">
        <f t="shared" si="8"/>
        <v>8064000</v>
      </c>
      <c r="AI24" s="82">
        <f t="shared" si="11"/>
        <v>298368000</v>
      </c>
      <c r="AJ24" s="29"/>
      <c r="AK24" s="67"/>
    </row>
    <row r="25" s="27" customFormat="1" ht="137.25" customHeight="1" spans="1:37">
      <c r="A25" s="153"/>
      <c r="B25" s="59"/>
      <c r="C25" s="59">
        <f>COUNTA($C$4:C24)</f>
        <v>19</v>
      </c>
      <c r="D25" s="59" t="s">
        <v>76</v>
      </c>
      <c r="E25" s="60" t="s">
        <v>77</v>
      </c>
      <c r="F25" s="80"/>
      <c r="G25" s="61">
        <v>1</v>
      </c>
      <c r="H25" s="61">
        <v>912</v>
      </c>
      <c r="I25" s="61">
        <v>912</v>
      </c>
      <c r="J25" s="61">
        <f t="shared" si="1"/>
        <v>0</v>
      </c>
      <c r="K25" s="61" t="s">
        <v>78</v>
      </c>
      <c r="L25" s="61">
        <v>86</v>
      </c>
      <c r="M25" s="61">
        <v>888</v>
      </c>
      <c r="N25" s="61" t="s">
        <v>78</v>
      </c>
      <c r="O25" s="61">
        <v>86</v>
      </c>
      <c r="P25" s="61" t="s">
        <v>39</v>
      </c>
      <c r="Q25" s="61">
        <v>311.3</v>
      </c>
      <c r="R25" s="61">
        <v>311.3</v>
      </c>
      <c r="S25" s="61"/>
      <c r="T25" s="160">
        <f t="shared" si="0"/>
        <v>34.1337719298246</v>
      </c>
      <c r="U25" s="60">
        <f t="shared" si="2"/>
        <v>6</v>
      </c>
      <c r="V25" s="80"/>
      <c r="W25" s="65">
        <f t="shared" si="3"/>
        <v>28017000</v>
      </c>
      <c r="X25" s="65">
        <f t="shared" si="4"/>
        <v>84051000</v>
      </c>
      <c r="Y25" s="81">
        <f t="shared" si="5"/>
        <v>0</v>
      </c>
      <c r="Z25" s="65">
        <f t="shared" si="6"/>
        <v>112068000</v>
      </c>
      <c r="AA25" s="65" t="s">
        <v>40</v>
      </c>
      <c r="AB25" s="153"/>
      <c r="AC25" s="153"/>
      <c r="AD25" s="65">
        <v>10000</v>
      </c>
      <c r="AE25" s="65"/>
      <c r="AF25" s="65"/>
      <c r="AG25" s="65">
        <f t="shared" si="7"/>
        <v>3113000</v>
      </c>
      <c r="AH25" s="66">
        <f t="shared" si="8"/>
        <v>3113000</v>
      </c>
      <c r="AI25" s="82">
        <f t="shared" si="11"/>
        <v>115181000</v>
      </c>
      <c r="AJ25" s="29"/>
      <c r="AK25" s="67"/>
    </row>
    <row r="26" s="27" customFormat="1" ht="137.25" customHeight="1" spans="1:37">
      <c r="A26" s="153"/>
      <c r="B26" s="60"/>
      <c r="C26" s="60">
        <f>COUNTA($C$4:C25)</f>
        <v>20</v>
      </c>
      <c r="D26" s="60" t="s">
        <v>79</v>
      </c>
      <c r="E26" s="60" t="s">
        <v>80</v>
      </c>
      <c r="F26" s="80"/>
      <c r="G26" s="61">
        <v>3</v>
      </c>
      <c r="H26" s="61">
        <v>2377</v>
      </c>
      <c r="I26" s="61">
        <v>2377</v>
      </c>
      <c r="J26" s="61">
        <f t="shared" si="1"/>
        <v>0</v>
      </c>
      <c r="K26" s="61" t="s">
        <v>38</v>
      </c>
      <c r="L26" s="61">
        <v>326</v>
      </c>
      <c r="M26" s="61">
        <v>1227.7</v>
      </c>
      <c r="N26" s="61" t="s">
        <v>38</v>
      </c>
      <c r="O26" s="61">
        <v>326</v>
      </c>
      <c r="P26" s="61" t="s">
        <v>39</v>
      </c>
      <c r="Q26" s="61">
        <v>929.1</v>
      </c>
      <c r="R26" s="61">
        <v>929.1</v>
      </c>
      <c r="S26" s="61"/>
      <c r="T26" s="160">
        <f t="shared" si="0"/>
        <v>39.0870845603702</v>
      </c>
      <c r="U26" s="60">
        <f t="shared" si="2"/>
        <v>6</v>
      </c>
      <c r="V26" s="80"/>
      <c r="W26" s="65">
        <f t="shared" si="3"/>
        <v>83619000</v>
      </c>
      <c r="X26" s="65">
        <f t="shared" si="4"/>
        <v>250857000</v>
      </c>
      <c r="Y26" s="81">
        <f t="shared" si="5"/>
        <v>0</v>
      </c>
      <c r="Z26" s="65">
        <f t="shared" si="6"/>
        <v>334476000</v>
      </c>
      <c r="AA26" s="65" t="s">
        <v>40</v>
      </c>
      <c r="AB26" s="153"/>
      <c r="AC26" s="153"/>
      <c r="AD26" s="65">
        <v>10000</v>
      </c>
      <c r="AE26" s="65"/>
      <c r="AF26" s="65"/>
      <c r="AG26" s="65">
        <f t="shared" si="7"/>
        <v>9291000</v>
      </c>
      <c r="AH26" s="66">
        <f t="shared" si="8"/>
        <v>9291000</v>
      </c>
      <c r="AI26" s="82">
        <f t="shared" si="11"/>
        <v>343767000</v>
      </c>
      <c r="AJ26" s="29"/>
      <c r="AK26" s="67"/>
    </row>
    <row r="27" s="27" customFormat="1" ht="137.25" customHeight="1" spans="1:37">
      <c r="A27" s="153"/>
      <c r="B27" s="60"/>
      <c r="C27" s="60">
        <f>COUNTA($C$4:C26)</f>
        <v>21</v>
      </c>
      <c r="D27" s="60" t="s">
        <v>81</v>
      </c>
      <c r="E27" s="60" t="s">
        <v>82</v>
      </c>
      <c r="F27" s="80"/>
      <c r="G27" s="61">
        <v>2</v>
      </c>
      <c r="H27" s="61">
        <v>1678</v>
      </c>
      <c r="I27" s="162">
        <v>1678</v>
      </c>
      <c r="J27" s="61">
        <f t="shared" si="1"/>
        <v>0</v>
      </c>
      <c r="K27" s="61" t="s">
        <v>38</v>
      </c>
      <c r="L27" s="61">
        <v>330</v>
      </c>
      <c r="M27" s="61">
        <v>1550.5</v>
      </c>
      <c r="N27" s="61" t="s">
        <v>38</v>
      </c>
      <c r="O27" s="61">
        <v>330</v>
      </c>
      <c r="P27" s="61" t="s">
        <v>39</v>
      </c>
      <c r="Q27" s="61">
        <v>1465</v>
      </c>
      <c r="R27" s="61">
        <f>Q27+Q28</f>
        <v>1545</v>
      </c>
      <c r="S27" s="61"/>
      <c r="T27" s="163">
        <f t="shared" si="0"/>
        <v>92.0738974970203</v>
      </c>
      <c r="U27" s="60">
        <f t="shared" si="2"/>
        <v>12</v>
      </c>
      <c r="V27" s="80"/>
      <c r="W27" s="65">
        <f t="shared" si="3"/>
        <v>139050000</v>
      </c>
      <c r="X27" s="65">
        <f t="shared" si="4"/>
        <v>417150000</v>
      </c>
      <c r="Y27" s="81">
        <f t="shared" si="5"/>
        <v>0</v>
      </c>
      <c r="Z27" s="65">
        <f t="shared" si="6"/>
        <v>556200000</v>
      </c>
      <c r="AA27" s="65" t="s">
        <v>40</v>
      </c>
      <c r="AB27" s="153"/>
      <c r="AC27" s="153"/>
      <c r="AD27" s="65">
        <v>10000</v>
      </c>
      <c r="AE27" s="65"/>
      <c r="AF27" s="65"/>
      <c r="AG27" s="65">
        <f t="shared" si="7"/>
        <v>15450000</v>
      </c>
      <c r="AH27" s="66">
        <f t="shared" si="8"/>
        <v>15450000</v>
      </c>
      <c r="AI27" s="65">
        <f t="shared" si="11"/>
        <v>571650000</v>
      </c>
      <c r="AJ27" s="29"/>
      <c r="AK27" s="67"/>
    </row>
    <row r="28" s="27" customFormat="1" ht="137.25" customHeight="1" spans="1:37">
      <c r="A28" s="153"/>
      <c r="B28" s="60"/>
      <c r="C28" s="60"/>
      <c r="D28" s="60"/>
      <c r="E28" s="70"/>
      <c r="F28" s="80"/>
      <c r="G28" s="61"/>
      <c r="H28" s="61"/>
      <c r="I28" s="164"/>
      <c r="J28" s="61">
        <f t="shared" si="1"/>
        <v>0</v>
      </c>
      <c r="K28" s="61">
        <v>7</v>
      </c>
      <c r="L28" s="61">
        <v>112</v>
      </c>
      <c r="M28" s="61">
        <v>80.2</v>
      </c>
      <c r="N28" s="61">
        <v>7</v>
      </c>
      <c r="O28" s="61">
        <v>112</v>
      </c>
      <c r="P28" s="61" t="s">
        <v>39</v>
      </c>
      <c r="Q28" s="61">
        <v>80</v>
      </c>
      <c r="R28" s="61"/>
      <c r="S28" s="61"/>
      <c r="T28" s="165"/>
      <c r="U28" s="70">
        <f t="shared" si="2"/>
        <v>2</v>
      </c>
      <c r="V28" s="80"/>
      <c r="W28" s="65">
        <f t="shared" si="3"/>
        <v>0</v>
      </c>
      <c r="X28" s="65">
        <f t="shared" si="4"/>
        <v>0</v>
      </c>
      <c r="Y28" s="81">
        <f t="shared" si="5"/>
        <v>0</v>
      </c>
      <c r="Z28" s="65">
        <f t="shared" si="6"/>
        <v>0</v>
      </c>
      <c r="AA28" s="65" t="s">
        <v>40</v>
      </c>
      <c r="AB28" s="153"/>
      <c r="AC28" s="153"/>
      <c r="AD28" s="65">
        <v>10000</v>
      </c>
      <c r="AE28" s="65"/>
      <c r="AF28" s="65"/>
      <c r="AG28" s="65">
        <f t="shared" si="7"/>
        <v>0</v>
      </c>
      <c r="AH28" s="66">
        <f t="shared" si="8"/>
        <v>0</v>
      </c>
      <c r="AI28" s="65"/>
      <c r="AJ28" s="29"/>
      <c r="AK28" s="67"/>
    </row>
    <row r="29" s="27" customFormat="1" ht="137.25" customHeight="1" spans="1:37">
      <c r="A29" s="153"/>
      <c r="B29" s="70"/>
      <c r="C29" s="70">
        <f>COUNTA($C$4:C28)</f>
        <v>22</v>
      </c>
      <c r="D29" s="70" t="s">
        <v>83</v>
      </c>
      <c r="E29" s="60" t="s">
        <v>84</v>
      </c>
      <c r="F29" s="148"/>
      <c r="G29" s="61">
        <v>4</v>
      </c>
      <c r="H29" s="61">
        <v>3199</v>
      </c>
      <c r="I29" s="61">
        <v>3199</v>
      </c>
      <c r="J29" s="61">
        <f t="shared" si="1"/>
        <v>0</v>
      </c>
      <c r="K29" s="61" t="s">
        <v>38</v>
      </c>
      <c r="L29" s="61">
        <v>353</v>
      </c>
      <c r="M29" s="61">
        <v>2943.3</v>
      </c>
      <c r="N29" s="61" t="s">
        <v>38</v>
      </c>
      <c r="O29" s="61">
        <v>353</v>
      </c>
      <c r="P29" s="61" t="s">
        <v>39</v>
      </c>
      <c r="Q29" s="61">
        <v>1881.8</v>
      </c>
      <c r="R29" s="61">
        <v>1881.8</v>
      </c>
      <c r="S29" s="61"/>
      <c r="T29" s="160">
        <f>R29/H29%</f>
        <v>58.824632697718</v>
      </c>
      <c r="U29" s="60">
        <f t="shared" si="2"/>
        <v>6</v>
      </c>
      <c r="V29" s="80"/>
      <c r="W29" s="65">
        <f t="shared" si="3"/>
        <v>169362000</v>
      </c>
      <c r="X29" s="65">
        <f t="shared" si="4"/>
        <v>508086000</v>
      </c>
      <c r="Y29" s="81">
        <f t="shared" si="5"/>
        <v>0</v>
      </c>
      <c r="Z29" s="65">
        <f t="shared" si="6"/>
        <v>677448000</v>
      </c>
      <c r="AA29" s="65" t="s">
        <v>40</v>
      </c>
      <c r="AB29" s="153"/>
      <c r="AC29" s="153"/>
      <c r="AD29" s="65">
        <v>10000</v>
      </c>
      <c r="AE29" s="65"/>
      <c r="AF29" s="65"/>
      <c r="AG29" s="65">
        <f t="shared" si="7"/>
        <v>18818000</v>
      </c>
      <c r="AH29" s="66">
        <f t="shared" si="8"/>
        <v>18818000</v>
      </c>
      <c r="AI29" s="65">
        <f>+AH29+Z29</f>
        <v>696266000</v>
      </c>
      <c r="AJ29" s="29"/>
      <c r="AK29" s="67"/>
    </row>
    <row r="30" s="27" customFormat="1" ht="137.25" customHeight="1" spans="1:37">
      <c r="A30" s="153"/>
      <c r="B30" s="60"/>
      <c r="C30" s="60">
        <f>COUNTA($C$4:C29)</f>
        <v>23</v>
      </c>
      <c r="D30" s="60" t="s">
        <v>85</v>
      </c>
      <c r="E30" s="60" t="s">
        <v>86</v>
      </c>
      <c r="F30" s="148"/>
      <c r="G30" s="61">
        <v>3</v>
      </c>
      <c r="H30" s="61">
        <v>2475</v>
      </c>
      <c r="I30" s="61">
        <v>2475</v>
      </c>
      <c r="J30" s="61">
        <f t="shared" si="1"/>
        <v>0</v>
      </c>
      <c r="K30" s="61" t="s">
        <v>49</v>
      </c>
      <c r="L30" s="61">
        <v>2</v>
      </c>
      <c r="M30" s="61">
        <v>1728.2</v>
      </c>
      <c r="N30" s="61" t="s">
        <v>49</v>
      </c>
      <c r="O30" s="61">
        <v>2</v>
      </c>
      <c r="P30" s="61" t="s">
        <v>39</v>
      </c>
      <c r="Q30" s="61">
        <v>352.1</v>
      </c>
      <c r="R30" s="61">
        <v>352.1</v>
      </c>
      <c r="S30" s="61"/>
      <c r="T30" s="160">
        <f>R30/H30%</f>
        <v>14.2262626262626</v>
      </c>
      <c r="U30" s="60">
        <f t="shared" si="2"/>
        <v>3</v>
      </c>
      <c r="V30" s="80"/>
      <c r="W30" s="65">
        <f t="shared" si="3"/>
        <v>31689000</v>
      </c>
      <c r="X30" s="65">
        <f t="shared" si="4"/>
        <v>95067000</v>
      </c>
      <c r="Y30" s="81">
        <f t="shared" si="5"/>
        <v>0</v>
      </c>
      <c r="Z30" s="65">
        <f t="shared" si="6"/>
        <v>126756000</v>
      </c>
      <c r="AA30" s="65" t="s">
        <v>40</v>
      </c>
      <c r="AB30" s="153"/>
      <c r="AC30" s="153"/>
      <c r="AD30" s="65">
        <v>10000</v>
      </c>
      <c r="AE30" s="65"/>
      <c r="AF30" s="65"/>
      <c r="AG30" s="65">
        <f t="shared" si="7"/>
        <v>3521000</v>
      </c>
      <c r="AH30" s="66">
        <f t="shared" si="8"/>
        <v>3521000</v>
      </c>
      <c r="AI30" s="65">
        <f>+AH30+Z30</f>
        <v>130277000</v>
      </c>
      <c r="AJ30" s="29"/>
      <c r="AK30" s="67"/>
    </row>
    <row r="31" s="27" customFormat="1" ht="137.25" customHeight="1" spans="1:37">
      <c r="A31" s="153"/>
      <c r="B31" s="60"/>
      <c r="C31" s="60">
        <f>COUNTA($C$4:C30)</f>
        <v>24</v>
      </c>
      <c r="D31" s="60" t="s">
        <v>87</v>
      </c>
      <c r="E31" s="59" t="s">
        <v>88</v>
      </c>
      <c r="F31" s="148"/>
      <c r="G31" s="61" t="s">
        <v>89</v>
      </c>
      <c r="H31" s="61">
        <v>3423</v>
      </c>
      <c r="I31" s="162">
        <v>3423</v>
      </c>
      <c r="J31" s="61">
        <f t="shared" si="1"/>
        <v>0</v>
      </c>
      <c r="K31" s="61" t="s">
        <v>49</v>
      </c>
      <c r="L31" s="61">
        <v>3</v>
      </c>
      <c r="M31" s="61">
        <v>1944.9</v>
      </c>
      <c r="N31" s="61" t="s">
        <v>49</v>
      </c>
      <c r="O31" s="61">
        <v>3</v>
      </c>
      <c r="P31" s="61" t="s">
        <v>39</v>
      </c>
      <c r="Q31" s="61">
        <v>832.7</v>
      </c>
      <c r="R31" s="61">
        <f>Q31+Q32</f>
        <v>1012.7</v>
      </c>
      <c r="S31" s="61"/>
      <c r="T31" s="163">
        <f>R31/H31%</f>
        <v>29.5851592170611</v>
      </c>
      <c r="U31" s="59">
        <f t="shared" si="2"/>
        <v>5</v>
      </c>
      <c r="V31" s="80"/>
      <c r="W31" s="65">
        <f t="shared" si="3"/>
        <v>91143000</v>
      </c>
      <c r="X31" s="65">
        <f t="shared" si="4"/>
        <v>273429000</v>
      </c>
      <c r="Y31" s="81">
        <f t="shared" si="5"/>
        <v>0</v>
      </c>
      <c r="Z31" s="65">
        <f t="shared" si="6"/>
        <v>364572000</v>
      </c>
      <c r="AA31" s="65" t="s">
        <v>40</v>
      </c>
      <c r="AB31" s="153"/>
      <c r="AC31" s="153"/>
      <c r="AD31" s="65">
        <v>10000</v>
      </c>
      <c r="AE31" s="65"/>
      <c r="AF31" s="65"/>
      <c r="AG31" s="65">
        <f t="shared" si="7"/>
        <v>10127000</v>
      </c>
      <c r="AH31" s="66">
        <f t="shared" si="8"/>
        <v>10127000</v>
      </c>
      <c r="AI31" s="65">
        <f>Z31+AH31</f>
        <v>374699000</v>
      </c>
      <c r="AJ31" s="29"/>
      <c r="AK31" s="67"/>
    </row>
    <row r="32" s="27" customFormat="1" ht="137.25" customHeight="1" spans="1:37">
      <c r="A32" s="153"/>
      <c r="B32" s="60"/>
      <c r="C32" s="60"/>
      <c r="D32" s="60"/>
      <c r="E32" s="59"/>
      <c r="F32" s="148"/>
      <c r="G32" s="61"/>
      <c r="H32" s="61"/>
      <c r="I32" s="164"/>
      <c r="J32" s="61">
        <f t="shared" si="1"/>
        <v>0</v>
      </c>
      <c r="K32" s="61">
        <v>7</v>
      </c>
      <c r="L32" s="61">
        <v>92</v>
      </c>
      <c r="M32" s="61">
        <v>180.1</v>
      </c>
      <c r="N32" s="61">
        <v>7</v>
      </c>
      <c r="O32" s="61">
        <v>92</v>
      </c>
      <c r="P32" s="61" t="s">
        <v>39</v>
      </c>
      <c r="Q32" s="61">
        <v>180</v>
      </c>
      <c r="R32" s="61"/>
      <c r="S32" s="61"/>
      <c r="T32" s="165"/>
      <c r="U32" s="59">
        <f t="shared" si="2"/>
        <v>2</v>
      </c>
      <c r="V32" s="80"/>
      <c r="W32" s="65">
        <f t="shared" si="3"/>
        <v>0</v>
      </c>
      <c r="X32" s="65">
        <f t="shared" si="4"/>
        <v>0</v>
      </c>
      <c r="Y32" s="81">
        <f t="shared" si="5"/>
        <v>0</v>
      </c>
      <c r="Z32" s="65">
        <f t="shared" si="6"/>
        <v>0</v>
      </c>
      <c r="AA32" s="65" t="s">
        <v>40</v>
      </c>
      <c r="AB32" s="153"/>
      <c r="AC32" s="153"/>
      <c r="AD32" s="65">
        <v>10000</v>
      </c>
      <c r="AE32" s="65"/>
      <c r="AF32" s="65"/>
      <c r="AG32" s="65">
        <f t="shared" si="7"/>
        <v>0</v>
      </c>
      <c r="AH32" s="66">
        <f t="shared" si="8"/>
        <v>0</v>
      </c>
      <c r="AI32" s="65"/>
      <c r="AJ32" s="29"/>
      <c r="AK32" s="67"/>
    </row>
    <row r="33" s="27" customFormat="1" ht="137.25" customHeight="1" spans="1:38">
      <c r="A33" s="153"/>
      <c r="B33" s="60"/>
      <c r="C33" s="60">
        <f>COUNTA($C$4:C32)</f>
        <v>25</v>
      </c>
      <c r="D33" s="60" t="s">
        <v>90</v>
      </c>
      <c r="E33" s="60" t="s">
        <v>91</v>
      </c>
      <c r="F33" s="80"/>
      <c r="G33" s="61">
        <v>5</v>
      </c>
      <c r="H33" s="61">
        <v>4080</v>
      </c>
      <c r="I33" s="61">
        <v>4080</v>
      </c>
      <c r="J33" s="61">
        <f t="shared" si="1"/>
        <v>0</v>
      </c>
      <c r="K33" s="61" t="s">
        <v>49</v>
      </c>
      <c r="L33" s="61">
        <v>4</v>
      </c>
      <c r="M33" s="61">
        <v>1833.1</v>
      </c>
      <c r="N33" s="61" t="s">
        <v>49</v>
      </c>
      <c r="O33" s="61">
        <v>4</v>
      </c>
      <c r="P33" s="61" t="s">
        <v>39</v>
      </c>
      <c r="Q33" s="61">
        <v>612.8</v>
      </c>
      <c r="R33" s="61">
        <v>612.8</v>
      </c>
      <c r="S33" s="61"/>
      <c r="T33" s="160">
        <f>R33/H33%</f>
        <v>15.0196078431373</v>
      </c>
      <c r="U33" s="60">
        <f t="shared" si="2"/>
        <v>3</v>
      </c>
      <c r="V33" s="80"/>
      <c r="W33" s="65">
        <f t="shared" si="3"/>
        <v>55152000</v>
      </c>
      <c r="X33" s="65">
        <f t="shared" si="4"/>
        <v>165456000</v>
      </c>
      <c r="Y33" s="81">
        <f t="shared" si="5"/>
        <v>0</v>
      </c>
      <c r="Z33" s="65">
        <f t="shared" si="6"/>
        <v>220608000</v>
      </c>
      <c r="AA33" s="65" t="s">
        <v>40</v>
      </c>
      <c r="AB33" s="153"/>
      <c r="AC33" s="153"/>
      <c r="AD33" s="65">
        <v>10000</v>
      </c>
      <c r="AE33" s="65"/>
      <c r="AF33" s="65"/>
      <c r="AG33" s="65">
        <f t="shared" si="7"/>
        <v>6128000</v>
      </c>
      <c r="AH33" s="66">
        <f t="shared" si="8"/>
        <v>6128000</v>
      </c>
      <c r="AI33" s="65">
        <f>AH33+Z33</f>
        <v>226736000</v>
      </c>
      <c r="AJ33" s="29"/>
      <c r="AK33" s="67"/>
    </row>
    <row r="34" s="29" customFormat="1" ht="137.25" customHeight="1" spans="1:38">
      <c r="A34" s="147"/>
      <c r="B34" s="60"/>
      <c r="C34" s="60">
        <f>COUNTA($C$4:C33)</f>
        <v>26</v>
      </c>
      <c r="D34" s="60" t="s">
        <v>92</v>
      </c>
      <c r="E34" s="60" t="s">
        <v>93</v>
      </c>
      <c r="F34" s="148"/>
      <c r="G34" s="61">
        <v>2</v>
      </c>
      <c r="H34" s="61">
        <v>1632</v>
      </c>
      <c r="I34" s="61">
        <v>1632</v>
      </c>
      <c r="J34" s="61">
        <f t="shared" si="1"/>
        <v>0</v>
      </c>
      <c r="K34" s="61" t="s">
        <v>49</v>
      </c>
      <c r="L34" s="61">
        <v>8</v>
      </c>
      <c r="M34" s="61">
        <v>1504.5</v>
      </c>
      <c r="N34" s="61" t="s">
        <v>49</v>
      </c>
      <c r="O34" s="61">
        <v>8</v>
      </c>
      <c r="P34" s="61" t="s">
        <v>39</v>
      </c>
      <c r="Q34" s="61">
        <v>266.5</v>
      </c>
      <c r="R34" s="61">
        <v>266.5</v>
      </c>
      <c r="S34" s="61"/>
      <c r="T34" s="160">
        <f>R34/H34%</f>
        <v>16.3296568627451</v>
      </c>
      <c r="U34" s="60">
        <f t="shared" si="2"/>
        <v>3</v>
      </c>
      <c r="V34" s="80"/>
      <c r="W34" s="65">
        <f t="shared" si="3"/>
        <v>23985000</v>
      </c>
      <c r="X34" s="65">
        <f t="shared" si="4"/>
        <v>71955000</v>
      </c>
      <c r="Y34" s="81">
        <f t="shared" si="5"/>
        <v>0</v>
      </c>
      <c r="Z34" s="65">
        <f t="shared" si="6"/>
        <v>95940000</v>
      </c>
      <c r="AA34" s="65" t="s">
        <v>40</v>
      </c>
      <c r="AB34" s="153"/>
      <c r="AC34" s="153"/>
      <c r="AD34" s="65">
        <v>10000</v>
      </c>
      <c r="AE34" s="65"/>
      <c r="AF34" s="65"/>
      <c r="AG34" s="65">
        <f t="shared" si="7"/>
        <v>2665000</v>
      </c>
      <c r="AH34" s="66">
        <f t="shared" si="8"/>
        <v>2665000</v>
      </c>
      <c r="AI34" s="65">
        <f>AH34+Z34</f>
        <v>98605000</v>
      </c>
      <c r="AK34" s="67"/>
      <c r="AL34" s="31"/>
    </row>
    <row r="35" s="29" customFormat="1" ht="137.25" customHeight="1" spans="1:38">
      <c r="A35" s="147"/>
      <c r="B35" s="60"/>
      <c r="C35" s="60">
        <f>COUNTA($C$4:C34)</f>
        <v>27</v>
      </c>
      <c r="D35" s="60" t="s">
        <v>94</v>
      </c>
      <c r="E35" s="61" t="s">
        <v>95</v>
      </c>
      <c r="F35" s="148"/>
      <c r="G35" s="61">
        <v>2</v>
      </c>
      <c r="H35" s="61">
        <v>1582</v>
      </c>
      <c r="I35" s="162">
        <v>1628</v>
      </c>
      <c r="J35" s="61">
        <f t="shared" si="1"/>
        <v>-46</v>
      </c>
      <c r="K35" s="61" t="s">
        <v>49</v>
      </c>
      <c r="L35" s="61">
        <v>13</v>
      </c>
      <c r="M35" s="61">
        <v>735.1</v>
      </c>
      <c r="N35" s="61" t="s">
        <v>49</v>
      </c>
      <c r="O35" s="61">
        <v>13</v>
      </c>
      <c r="P35" s="61" t="s">
        <v>39</v>
      </c>
      <c r="Q35" s="61">
        <v>735</v>
      </c>
      <c r="R35" s="61">
        <f>Q35+Q36</f>
        <v>812.8</v>
      </c>
      <c r="S35" s="61"/>
      <c r="T35" s="163">
        <f>R35/H35%</f>
        <v>51.378002528445</v>
      </c>
      <c r="U35" s="61">
        <f t="shared" si="2"/>
        <v>6</v>
      </c>
      <c r="V35" s="80"/>
      <c r="W35" s="65">
        <f t="shared" si="3"/>
        <v>73152000</v>
      </c>
      <c r="X35" s="65">
        <f t="shared" si="4"/>
        <v>219456000</v>
      </c>
      <c r="Y35" s="81">
        <f t="shared" si="5"/>
        <v>0</v>
      </c>
      <c r="Z35" s="65">
        <f t="shared" si="6"/>
        <v>292608000</v>
      </c>
      <c r="AA35" s="65" t="s">
        <v>40</v>
      </c>
      <c r="AB35" s="153"/>
      <c r="AC35" s="153"/>
      <c r="AD35" s="65">
        <v>10000</v>
      </c>
      <c r="AE35" s="65"/>
      <c r="AF35" s="65"/>
      <c r="AG35" s="65">
        <f t="shared" si="7"/>
        <v>8128000</v>
      </c>
      <c r="AH35" s="66">
        <f t="shared" si="8"/>
        <v>8128000</v>
      </c>
      <c r="AI35" s="65">
        <f>AH35+Z35</f>
        <v>300736000</v>
      </c>
      <c r="AK35" s="67"/>
      <c r="AL35" s="31"/>
    </row>
    <row r="36" s="29" customFormat="1" ht="137.25" customHeight="1" spans="1:38">
      <c r="A36" s="147"/>
      <c r="B36" s="60"/>
      <c r="C36" s="60"/>
      <c r="D36" s="60"/>
      <c r="E36" s="61"/>
      <c r="F36" s="80"/>
      <c r="G36" s="61"/>
      <c r="H36" s="61"/>
      <c r="I36" s="164"/>
      <c r="J36" s="61">
        <f t="shared" si="1"/>
        <v>0</v>
      </c>
      <c r="K36" s="61">
        <v>7</v>
      </c>
      <c r="L36" s="61">
        <v>49</v>
      </c>
      <c r="M36" s="61">
        <v>80</v>
      </c>
      <c r="N36" s="61">
        <v>7</v>
      </c>
      <c r="O36" s="61">
        <v>49</v>
      </c>
      <c r="P36" s="61" t="s">
        <v>39</v>
      </c>
      <c r="Q36" s="61">
        <v>77.8</v>
      </c>
      <c r="R36" s="61"/>
      <c r="S36" s="61"/>
      <c r="T36" s="165"/>
      <c r="U36" s="61">
        <f t="shared" si="2"/>
        <v>2</v>
      </c>
      <c r="V36" s="80"/>
      <c r="W36" s="65">
        <f t="shared" si="3"/>
        <v>0</v>
      </c>
      <c r="X36" s="65">
        <f t="shared" si="4"/>
        <v>0</v>
      </c>
      <c r="Y36" s="81">
        <f t="shared" si="5"/>
        <v>0</v>
      </c>
      <c r="Z36" s="65">
        <f t="shared" si="6"/>
        <v>0</v>
      </c>
      <c r="AA36" s="65" t="s">
        <v>40</v>
      </c>
      <c r="AB36" s="153"/>
      <c r="AC36" s="153"/>
      <c r="AD36" s="65">
        <v>10000</v>
      </c>
      <c r="AE36" s="65"/>
      <c r="AF36" s="65"/>
      <c r="AG36" s="65">
        <f t="shared" si="7"/>
        <v>0</v>
      </c>
      <c r="AH36" s="66">
        <f t="shared" si="8"/>
        <v>0</v>
      </c>
      <c r="AI36" s="65"/>
      <c r="AK36" s="67"/>
      <c r="AL36" s="31"/>
    </row>
    <row r="37" s="29" customFormat="1" ht="137.25" customHeight="1" spans="1:38">
      <c r="A37" s="147"/>
      <c r="B37" s="60"/>
      <c r="C37" s="60">
        <f>COUNTA($C$4:C36)</f>
        <v>28</v>
      </c>
      <c r="D37" s="60" t="s">
        <v>96</v>
      </c>
      <c r="E37" s="60" t="s">
        <v>97</v>
      </c>
      <c r="F37" s="148"/>
      <c r="G37" s="61">
        <v>3</v>
      </c>
      <c r="H37" s="61">
        <v>2296</v>
      </c>
      <c r="I37" s="61">
        <v>2225</v>
      </c>
      <c r="J37" s="61">
        <f t="shared" si="1"/>
        <v>71</v>
      </c>
      <c r="K37" s="61" t="s">
        <v>49</v>
      </c>
      <c r="L37" s="61">
        <v>16</v>
      </c>
      <c r="M37" s="61">
        <v>2104.6</v>
      </c>
      <c r="N37" s="61" t="s">
        <v>49</v>
      </c>
      <c r="O37" s="61">
        <v>16</v>
      </c>
      <c r="P37" s="61" t="s">
        <v>39</v>
      </c>
      <c r="Q37" s="61">
        <v>2048.2</v>
      </c>
      <c r="R37" s="61">
        <v>2048.2</v>
      </c>
      <c r="S37" s="61"/>
      <c r="T37" s="160">
        <f>R37/H37%</f>
        <v>89.2073170731707</v>
      </c>
      <c r="U37" s="60">
        <f t="shared" si="2"/>
        <v>12</v>
      </c>
      <c r="V37" s="80"/>
      <c r="W37" s="65">
        <f t="shared" si="3"/>
        <v>184338000</v>
      </c>
      <c r="X37" s="65">
        <f t="shared" si="4"/>
        <v>553014000</v>
      </c>
      <c r="Y37" s="81">
        <f t="shared" si="5"/>
        <v>0</v>
      </c>
      <c r="Z37" s="65">
        <f t="shared" si="6"/>
        <v>737352000</v>
      </c>
      <c r="AA37" s="65" t="s">
        <v>40</v>
      </c>
      <c r="AB37" s="153"/>
      <c r="AC37" s="153"/>
      <c r="AD37" s="65">
        <v>10000</v>
      </c>
      <c r="AE37" s="65"/>
      <c r="AF37" s="65"/>
      <c r="AG37" s="65">
        <f t="shared" si="7"/>
        <v>20482000</v>
      </c>
      <c r="AH37" s="66">
        <f t="shared" si="8"/>
        <v>20482000</v>
      </c>
      <c r="AI37" s="65">
        <f>AH37+Z37</f>
        <v>757834000</v>
      </c>
      <c r="AK37" s="67"/>
      <c r="AL37" s="31"/>
    </row>
    <row r="38" s="29" customFormat="1" ht="137.25" customHeight="1" spans="1:38">
      <c r="A38" s="147"/>
      <c r="B38" s="60"/>
      <c r="C38" s="60">
        <f>COUNTA($C$4:C37)</f>
        <v>29</v>
      </c>
      <c r="D38" s="60" t="s">
        <v>98</v>
      </c>
      <c r="E38" s="60" t="s">
        <v>99</v>
      </c>
      <c r="F38" s="148"/>
      <c r="G38" s="61">
        <v>5</v>
      </c>
      <c r="H38" s="61">
        <v>3958</v>
      </c>
      <c r="I38" s="162">
        <v>3896</v>
      </c>
      <c r="J38" s="61">
        <f t="shared" si="1"/>
        <v>62</v>
      </c>
      <c r="K38" s="61" t="s">
        <v>49</v>
      </c>
      <c r="L38" s="61">
        <v>17</v>
      </c>
      <c r="M38" s="61">
        <v>2099.1</v>
      </c>
      <c r="N38" s="61" t="s">
        <v>49</v>
      </c>
      <c r="O38" s="61">
        <v>17</v>
      </c>
      <c r="P38" s="61" t="s">
        <v>39</v>
      </c>
      <c r="Q38" s="61">
        <v>1811.9</v>
      </c>
      <c r="R38" s="61">
        <f>Q38+Q39</f>
        <v>1831.8</v>
      </c>
      <c r="S38" s="61"/>
      <c r="T38" s="163">
        <f>R38/H38%</f>
        <v>46.2809499747347</v>
      </c>
      <c r="U38" s="60">
        <f t="shared" si="2"/>
        <v>6</v>
      </c>
      <c r="V38" s="80"/>
      <c r="W38" s="65">
        <f t="shared" si="3"/>
        <v>164862000</v>
      </c>
      <c r="X38" s="65">
        <f t="shared" si="4"/>
        <v>494586000</v>
      </c>
      <c r="Y38" s="81">
        <f t="shared" si="5"/>
        <v>0</v>
      </c>
      <c r="Z38" s="65">
        <f t="shared" si="6"/>
        <v>659448000</v>
      </c>
      <c r="AA38" s="65" t="s">
        <v>40</v>
      </c>
      <c r="AB38" s="153"/>
      <c r="AC38" s="153"/>
      <c r="AD38" s="65">
        <v>10000</v>
      </c>
      <c r="AE38" s="65"/>
      <c r="AF38" s="65"/>
      <c r="AG38" s="65">
        <f t="shared" si="7"/>
        <v>18318000</v>
      </c>
      <c r="AH38" s="66">
        <f t="shared" si="8"/>
        <v>18318000</v>
      </c>
      <c r="AI38" s="65">
        <f>AH38+Z38</f>
        <v>677766000</v>
      </c>
      <c r="AK38" s="67"/>
      <c r="AL38" s="31"/>
    </row>
    <row r="39" s="29" customFormat="1" ht="137.25" customHeight="1" spans="1:38">
      <c r="A39" s="147"/>
      <c r="B39" s="60"/>
      <c r="C39" s="60"/>
      <c r="D39" s="60"/>
      <c r="E39" s="70"/>
      <c r="F39" s="148"/>
      <c r="G39" s="61"/>
      <c r="H39" s="61"/>
      <c r="I39" s="164"/>
      <c r="J39" s="61">
        <f t="shared" si="1"/>
        <v>0</v>
      </c>
      <c r="K39" s="61">
        <v>7</v>
      </c>
      <c r="L39" s="61">
        <v>79</v>
      </c>
      <c r="M39" s="61">
        <v>200</v>
      </c>
      <c r="N39" s="61">
        <v>7</v>
      </c>
      <c r="O39" s="61">
        <v>79</v>
      </c>
      <c r="P39" s="61" t="s">
        <v>39</v>
      </c>
      <c r="Q39" s="61">
        <v>19.9</v>
      </c>
      <c r="R39" s="61"/>
      <c r="S39" s="61"/>
      <c r="T39" s="165"/>
      <c r="U39" s="70">
        <f t="shared" si="2"/>
        <v>2</v>
      </c>
      <c r="V39" s="80"/>
      <c r="W39" s="65">
        <f t="shared" si="3"/>
        <v>0</v>
      </c>
      <c r="X39" s="65">
        <f t="shared" si="4"/>
        <v>0</v>
      </c>
      <c r="Y39" s="81">
        <f t="shared" si="5"/>
        <v>0</v>
      </c>
      <c r="Z39" s="65">
        <f t="shared" si="6"/>
        <v>0</v>
      </c>
      <c r="AA39" s="65" t="s">
        <v>40</v>
      </c>
      <c r="AB39" s="153"/>
      <c r="AC39" s="153"/>
      <c r="AD39" s="65">
        <v>10000</v>
      </c>
      <c r="AE39" s="65"/>
      <c r="AF39" s="65"/>
      <c r="AG39" s="65">
        <f t="shared" si="7"/>
        <v>0</v>
      </c>
      <c r="AH39" s="66">
        <f t="shared" si="8"/>
        <v>0</v>
      </c>
      <c r="AI39" s="65"/>
      <c r="AK39" s="67"/>
      <c r="AL39" s="31"/>
    </row>
    <row r="40" s="29" customFormat="1" ht="137.25" customHeight="1" spans="1:38">
      <c r="A40" s="147"/>
      <c r="B40" s="60"/>
      <c r="C40" s="60">
        <f>COUNTA($C$4:C39)</f>
        <v>30</v>
      </c>
      <c r="D40" s="60" t="s">
        <v>100</v>
      </c>
      <c r="E40" s="60" t="s">
        <v>101</v>
      </c>
      <c r="F40" s="148"/>
      <c r="G40" s="61">
        <v>4.5</v>
      </c>
      <c r="H40" s="61">
        <v>4488</v>
      </c>
      <c r="I40" s="61">
        <v>4488</v>
      </c>
      <c r="J40" s="61">
        <f t="shared" si="1"/>
        <v>0</v>
      </c>
      <c r="K40" s="61" t="s">
        <v>49</v>
      </c>
      <c r="L40" s="61">
        <v>20</v>
      </c>
      <c r="M40" s="61">
        <v>2033.1</v>
      </c>
      <c r="N40" s="61" t="s">
        <v>49</v>
      </c>
      <c r="O40" s="61">
        <v>20</v>
      </c>
      <c r="P40" s="61" t="s">
        <v>39</v>
      </c>
      <c r="Q40" s="61">
        <v>845.8</v>
      </c>
      <c r="R40" s="61">
        <v>845.8</v>
      </c>
      <c r="S40" s="61"/>
      <c r="T40" s="160">
        <f>R40/H40%</f>
        <v>18.8458110516934</v>
      </c>
      <c r="U40" s="60">
        <f t="shared" si="2"/>
        <v>3</v>
      </c>
      <c r="V40" s="80"/>
      <c r="W40" s="65">
        <f t="shared" si="3"/>
        <v>76122000</v>
      </c>
      <c r="X40" s="65">
        <f t="shared" si="4"/>
        <v>228366000</v>
      </c>
      <c r="Y40" s="81">
        <f t="shared" si="5"/>
        <v>0</v>
      </c>
      <c r="Z40" s="65">
        <f t="shared" si="6"/>
        <v>304488000</v>
      </c>
      <c r="AA40" s="65" t="s">
        <v>40</v>
      </c>
      <c r="AB40" s="153"/>
      <c r="AC40" s="153"/>
      <c r="AD40" s="65">
        <v>10000</v>
      </c>
      <c r="AE40" s="65"/>
      <c r="AF40" s="65"/>
      <c r="AG40" s="65">
        <f t="shared" si="7"/>
        <v>8458000</v>
      </c>
      <c r="AH40" s="66">
        <f t="shared" si="8"/>
        <v>8458000</v>
      </c>
      <c r="AI40" s="65">
        <f>AH40+Z40</f>
        <v>312946000</v>
      </c>
      <c r="AK40" s="67"/>
      <c r="AL40" s="31"/>
    </row>
    <row r="41" s="29" customFormat="1" ht="137.25" customHeight="1" spans="1:38">
      <c r="A41" s="147"/>
      <c r="B41" s="60"/>
      <c r="C41" s="60">
        <f>COUNTA($C$4:C40)</f>
        <v>31</v>
      </c>
      <c r="D41" s="60" t="s">
        <v>102</v>
      </c>
      <c r="E41" s="60" t="s">
        <v>103</v>
      </c>
      <c r="F41" s="148"/>
      <c r="G41" s="61">
        <v>5</v>
      </c>
      <c r="H41" s="61">
        <v>4080</v>
      </c>
      <c r="I41" s="61">
        <v>4001</v>
      </c>
      <c r="J41" s="61">
        <f t="shared" si="1"/>
        <v>79</v>
      </c>
      <c r="K41" s="61" t="s">
        <v>49</v>
      </c>
      <c r="L41" s="61">
        <v>23</v>
      </c>
      <c r="M41" s="61">
        <v>3601.9</v>
      </c>
      <c r="N41" s="61" t="s">
        <v>49</v>
      </c>
      <c r="O41" s="61">
        <v>23</v>
      </c>
      <c r="P41" s="61" t="s">
        <v>39</v>
      </c>
      <c r="Q41" s="61">
        <v>2.9</v>
      </c>
      <c r="R41" s="61">
        <v>2.9</v>
      </c>
      <c r="S41" s="61"/>
      <c r="T41" s="160">
        <f>R41/H41%</f>
        <v>0.071078431372549</v>
      </c>
      <c r="U41" s="60">
        <f t="shared" si="2"/>
        <v>2</v>
      </c>
      <c r="V41" s="80"/>
      <c r="W41" s="65">
        <f t="shared" si="3"/>
        <v>261000</v>
      </c>
      <c r="X41" s="65">
        <f t="shared" si="4"/>
        <v>783000</v>
      </c>
      <c r="Y41" s="81">
        <f t="shared" si="5"/>
        <v>0</v>
      </c>
      <c r="Z41" s="65">
        <f t="shared" si="6"/>
        <v>1044000</v>
      </c>
      <c r="AA41" s="65" t="s">
        <v>40</v>
      </c>
      <c r="AB41" s="153"/>
      <c r="AC41" s="153"/>
      <c r="AD41" s="65">
        <v>10000</v>
      </c>
      <c r="AE41" s="65"/>
      <c r="AF41" s="65"/>
      <c r="AG41" s="65">
        <f t="shared" si="7"/>
        <v>29000</v>
      </c>
      <c r="AH41" s="66">
        <f t="shared" si="8"/>
        <v>29000</v>
      </c>
      <c r="AI41" s="65">
        <f>AH41+Z41</f>
        <v>1073000</v>
      </c>
      <c r="AK41" s="67"/>
      <c r="AL41" s="31"/>
    </row>
    <row r="42" s="29" customFormat="1" ht="137.25" customHeight="1" spans="1:38">
      <c r="A42" s="147"/>
      <c r="B42" s="60"/>
      <c r="C42" s="60">
        <f>COUNTA($C$4:C41)</f>
        <v>32</v>
      </c>
      <c r="D42" s="60" t="s">
        <v>104</v>
      </c>
      <c r="E42" s="59" t="s">
        <v>105</v>
      </c>
      <c r="F42" s="80"/>
      <c r="G42" s="61">
        <v>5</v>
      </c>
      <c r="H42" s="61">
        <v>3819</v>
      </c>
      <c r="I42" s="162">
        <v>3819</v>
      </c>
      <c r="J42" s="61">
        <f t="shared" si="1"/>
        <v>0</v>
      </c>
      <c r="K42" s="61" t="s">
        <v>49</v>
      </c>
      <c r="L42" s="61">
        <v>36</v>
      </c>
      <c r="M42" s="61">
        <v>2015</v>
      </c>
      <c r="N42" s="61" t="s">
        <v>49</v>
      </c>
      <c r="O42" s="61">
        <v>36</v>
      </c>
      <c r="P42" s="61" t="s">
        <v>39</v>
      </c>
      <c r="Q42" s="61">
        <v>34.8</v>
      </c>
      <c r="R42" s="61">
        <f>Q42+Q43</f>
        <v>243.9</v>
      </c>
      <c r="S42" s="61"/>
      <c r="T42" s="163">
        <f>R42/H42%</f>
        <v>6.38648860958366</v>
      </c>
      <c r="U42" s="59">
        <f t="shared" si="2"/>
        <v>2</v>
      </c>
      <c r="V42" s="80"/>
      <c r="W42" s="65">
        <f t="shared" si="3"/>
        <v>21951000</v>
      </c>
      <c r="X42" s="65">
        <f t="shared" si="4"/>
        <v>65853000</v>
      </c>
      <c r="Y42" s="81">
        <f t="shared" si="5"/>
        <v>0</v>
      </c>
      <c r="Z42" s="65">
        <f t="shared" si="6"/>
        <v>87804000</v>
      </c>
      <c r="AA42" s="65" t="s">
        <v>40</v>
      </c>
      <c r="AB42" s="153"/>
      <c r="AC42" s="153"/>
      <c r="AD42" s="65">
        <v>10000</v>
      </c>
      <c r="AE42" s="65"/>
      <c r="AF42" s="65"/>
      <c r="AG42" s="65">
        <f t="shared" si="7"/>
        <v>2439000</v>
      </c>
      <c r="AH42" s="66">
        <f t="shared" si="8"/>
        <v>2439000</v>
      </c>
      <c r="AI42" s="65">
        <f>AH42+Z42</f>
        <v>90243000</v>
      </c>
      <c r="AK42" s="67"/>
      <c r="AL42" s="31"/>
    </row>
    <row r="43" s="29" customFormat="1" ht="137.25" customHeight="1" spans="1:38">
      <c r="A43" s="147"/>
      <c r="B43" s="60"/>
      <c r="C43" s="60"/>
      <c r="D43" s="60"/>
      <c r="E43" s="61"/>
      <c r="F43" s="80"/>
      <c r="G43" s="61"/>
      <c r="H43" s="61"/>
      <c r="I43" s="164"/>
      <c r="J43" s="61">
        <f t="shared" si="1"/>
        <v>0</v>
      </c>
      <c r="K43" s="61">
        <v>7</v>
      </c>
      <c r="L43" s="61">
        <v>80</v>
      </c>
      <c r="M43" s="61">
        <v>240</v>
      </c>
      <c r="N43" s="61">
        <v>7</v>
      </c>
      <c r="O43" s="61">
        <v>80</v>
      </c>
      <c r="P43" s="61" t="s">
        <v>39</v>
      </c>
      <c r="Q43" s="61">
        <v>209.1</v>
      </c>
      <c r="R43" s="61"/>
      <c r="S43" s="61"/>
      <c r="T43" s="165"/>
      <c r="U43" s="61">
        <f t="shared" si="2"/>
        <v>2</v>
      </c>
      <c r="V43" s="80"/>
      <c r="W43" s="65">
        <f t="shared" si="3"/>
        <v>0</v>
      </c>
      <c r="X43" s="65">
        <f t="shared" si="4"/>
        <v>0</v>
      </c>
      <c r="Y43" s="81">
        <f t="shared" si="5"/>
        <v>0</v>
      </c>
      <c r="Z43" s="65">
        <f t="shared" si="6"/>
        <v>0</v>
      </c>
      <c r="AA43" s="65" t="s">
        <v>40</v>
      </c>
      <c r="AB43" s="153"/>
      <c r="AC43" s="153"/>
      <c r="AD43" s="65">
        <v>10000</v>
      </c>
      <c r="AE43" s="65"/>
      <c r="AF43" s="65"/>
      <c r="AG43" s="65">
        <f t="shared" si="7"/>
        <v>0</v>
      </c>
      <c r="AH43" s="66">
        <f t="shared" si="8"/>
        <v>0</v>
      </c>
      <c r="AI43" s="65">
        <f>+AH43+Z43</f>
        <v>0</v>
      </c>
      <c r="AK43" s="67"/>
      <c r="AL43" s="31"/>
    </row>
    <row r="44" s="29" customFormat="1" ht="137.25" customHeight="1" spans="1:38">
      <c r="A44" s="147"/>
      <c r="B44" s="60"/>
      <c r="C44" s="60">
        <f>COUNTA($C$4:C43)</f>
        <v>33</v>
      </c>
      <c r="D44" s="60" t="s">
        <v>106</v>
      </c>
      <c r="E44" s="60" t="s">
        <v>107</v>
      </c>
      <c r="F44" s="148"/>
      <c r="G44" s="61">
        <v>5.3</v>
      </c>
      <c r="H44" s="61">
        <v>4150</v>
      </c>
      <c r="I44" s="61">
        <v>4150</v>
      </c>
      <c r="J44" s="61">
        <f t="shared" si="1"/>
        <v>0</v>
      </c>
      <c r="K44" s="61" t="s">
        <v>49</v>
      </c>
      <c r="L44" s="61">
        <v>49</v>
      </c>
      <c r="M44" s="61">
        <v>3810.1</v>
      </c>
      <c r="N44" s="61" t="s">
        <v>49</v>
      </c>
      <c r="O44" s="61">
        <v>49</v>
      </c>
      <c r="P44" s="61" t="s">
        <v>39</v>
      </c>
      <c r="Q44" s="61">
        <v>254.3</v>
      </c>
      <c r="R44" s="61">
        <v>254.3</v>
      </c>
      <c r="S44" s="61"/>
      <c r="T44" s="160">
        <f t="shared" ref="T44:T51" si="12">R44/H44%</f>
        <v>6.12771084337349</v>
      </c>
      <c r="U44" s="60">
        <f t="shared" si="2"/>
        <v>2</v>
      </c>
      <c r="V44" s="80"/>
      <c r="W44" s="65">
        <f t="shared" si="3"/>
        <v>22887000</v>
      </c>
      <c r="X44" s="65">
        <f t="shared" si="4"/>
        <v>68661000</v>
      </c>
      <c r="Y44" s="81">
        <f t="shared" si="5"/>
        <v>0</v>
      </c>
      <c r="Z44" s="65">
        <f t="shared" si="6"/>
        <v>91548000</v>
      </c>
      <c r="AA44" s="65" t="s">
        <v>40</v>
      </c>
      <c r="AB44" s="153"/>
      <c r="AC44" s="153"/>
      <c r="AD44" s="65">
        <v>10000</v>
      </c>
      <c r="AE44" s="65"/>
      <c r="AF44" s="65"/>
      <c r="AG44" s="65">
        <f t="shared" si="7"/>
        <v>2543000</v>
      </c>
      <c r="AH44" s="66">
        <f t="shared" si="8"/>
        <v>2543000</v>
      </c>
      <c r="AI44" s="65">
        <f>AH44+Z44</f>
        <v>94091000</v>
      </c>
      <c r="AK44" s="67"/>
      <c r="AL44" s="31"/>
    </row>
    <row r="45" s="29" customFormat="1" ht="137.25" customHeight="1" spans="1:38">
      <c r="A45" s="147"/>
      <c r="B45" s="60"/>
      <c r="C45" s="60">
        <f>COUNTA($C$4:C44)</f>
        <v>34</v>
      </c>
      <c r="D45" s="60" t="s">
        <v>108</v>
      </c>
      <c r="E45" s="60" t="s">
        <v>109</v>
      </c>
      <c r="F45" s="148"/>
      <c r="G45" s="61">
        <v>3</v>
      </c>
      <c r="H45" s="61">
        <v>2448</v>
      </c>
      <c r="I45" s="61">
        <v>2448</v>
      </c>
      <c r="J45" s="61">
        <f t="shared" si="1"/>
        <v>0</v>
      </c>
      <c r="K45" s="61">
        <v>7</v>
      </c>
      <c r="L45" s="61">
        <v>50</v>
      </c>
      <c r="M45" s="61">
        <v>120</v>
      </c>
      <c r="N45" s="61">
        <v>7</v>
      </c>
      <c r="O45" s="61">
        <v>50</v>
      </c>
      <c r="P45" s="61" t="s">
        <v>39</v>
      </c>
      <c r="Q45" s="61">
        <v>77.4</v>
      </c>
      <c r="R45" s="61">
        <v>77.4</v>
      </c>
      <c r="S45" s="61"/>
      <c r="T45" s="160">
        <f t="shared" si="12"/>
        <v>3.16176470588235</v>
      </c>
      <c r="U45" s="60">
        <f t="shared" si="2"/>
        <v>2</v>
      </c>
      <c r="V45" s="80"/>
      <c r="W45" s="65">
        <f t="shared" si="3"/>
        <v>6966000</v>
      </c>
      <c r="X45" s="65">
        <f t="shared" si="4"/>
        <v>20898000</v>
      </c>
      <c r="Y45" s="81">
        <f t="shared" si="5"/>
        <v>0</v>
      </c>
      <c r="Z45" s="65">
        <f t="shared" si="6"/>
        <v>27864000</v>
      </c>
      <c r="AA45" s="65" t="s">
        <v>40</v>
      </c>
      <c r="AB45" s="153"/>
      <c r="AC45" s="153"/>
      <c r="AD45" s="65">
        <v>10000</v>
      </c>
      <c r="AE45" s="65"/>
      <c r="AF45" s="65"/>
      <c r="AG45" s="65">
        <f t="shared" si="7"/>
        <v>774000</v>
      </c>
      <c r="AH45" s="66">
        <f t="shared" si="8"/>
        <v>774000</v>
      </c>
      <c r="AI45" s="65">
        <f t="shared" ref="AI45:AI51" si="13">AH45+Z45</f>
        <v>28638000</v>
      </c>
      <c r="AK45" s="67"/>
      <c r="AL45" s="31"/>
    </row>
    <row r="46" ht="137.25" customHeight="1" spans="1:38">
      <c r="A46" s="147"/>
      <c r="B46" s="60"/>
      <c r="C46" s="60">
        <f>COUNTA($C$4:C45)</f>
        <v>35</v>
      </c>
      <c r="D46" s="60" t="s">
        <v>110</v>
      </c>
      <c r="E46" s="60" t="s">
        <v>111</v>
      </c>
      <c r="F46" s="148"/>
      <c r="G46" s="61">
        <v>6</v>
      </c>
      <c r="H46" s="61">
        <v>4937</v>
      </c>
      <c r="I46" s="61">
        <v>4952</v>
      </c>
      <c r="J46" s="61">
        <f t="shared" si="1"/>
        <v>-15</v>
      </c>
      <c r="K46" s="61">
        <v>7</v>
      </c>
      <c r="L46" s="61">
        <v>51</v>
      </c>
      <c r="M46" s="61">
        <v>253</v>
      </c>
      <c r="N46" s="61">
        <v>7</v>
      </c>
      <c r="O46" s="61">
        <v>51</v>
      </c>
      <c r="P46" s="61" t="s">
        <v>39</v>
      </c>
      <c r="Q46" s="61">
        <v>25.1</v>
      </c>
      <c r="R46" s="61">
        <v>25.1</v>
      </c>
      <c r="S46" s="61"/>
      <c r="T46" s="160">
        <f t="shared" si="12"/>
        <v>0.50840591452299</v>
      </c>
      <c r="U46" s="60">
        <f t="shared" si="2"/>
        <v>2</v>
      </c>
      <c r="V46" s="80"/>
      <c r="W46" s="65">
        <f t="shared" si="3"/>
        <v>2259000</v>
      </c>
      <c r="X46" s="65">
        <f t="shared" si="4"/>
        <v>6777000</v>
      </c>
      <c r="Y46" s="81">
        <f t="shared" si="5"/>
        <v>0</v>
      </c>
      <c r="Z46" s="65">
        <f t="shared" si="6"/>
        <v>9036000</v>
      </c>
      <c r="AA46" s="65" t="s">
        <v>40</v>
      </c>
      <c r="AB46" s="153"/>
      <c r="AC46" s="153"/>
      <c r="AD46" s="65">
        <v>10000</v>
      </c>
      <c r="AE46" s="65"/>
      <c r="AF46" s="65"/>
      <c r="AG46" s="65">
        <f t="shared" si="7"/>
        <v>251000</v>
      </c>
      <c r="AH46" s="66">
        <f t="shared" si="8"/>
        <v>251000</v>
      </c>
      <c r="AI46" s="65">
        <f t="shared" si="13"/>
        <v>9287000</v>
      </c>
      <c r="AK46" s="67"/>
    </row>
    <row r="47" ht="137.25" customHeight="1" spans="1:38">
      <c r="A47" s="147"/>
      <c r="B47" s="60"/>
      <c r="C47" s="60">
        <f>COUNTA($C$4:C46)</f>
        <v>36</v>
      </c>
      <c r="D47" s="60" t="s">
        <v>112</v>
      </c>
      <c r="E47" s="60" t="s">
        <v>113</v>
      </c>
      <c r="F47" s="148"/>
      <c r="G47" s="61">
        <v>5</v>
      </c>
      <c r="H47" s="61">
        <v>4021</v>
      </c>
      <c r="I47" s="61">
        <v>4021</v>
      </c>
      <c r="J47" s="61">
        <f t="shared" si="1"/>
        <v>0</v>
      </c>
      <c r="K47" s="61">
        <v>7</v>
      </c>
      <c r="L47" s="61">
        <v>53</v>
      </c>
      <c r="M47" s="61">
        <v>200</v>
      </c>
      <c r="N47" s="61">
        <v>7</v>
      </c>
      <c r="O47" s="61">
        <v>53</v>
      </c>
      <c r="P47" s="61" t="s">
        <v>39</v>
      </c>
      <c r="Q47" s="61">
        <v>50.5</v>
      </c>
      <c r="R47" s="61">
        <v>50.5</v>
      </c>
      <c r="S47" s="61"/>
      <c r="T47" s="160">
        <f t="shared" si="12"/>
        <v>1.25590649092266</v>
      </c>
      <c r="U47" s="60">
        <f t="shared" si="2"/>
        <v>2</v>
      </c>
      <c r="V47" s="80"/>
      <c r="W47" s="65">
        <f t="shared" si="3"/>
        <v>4545000</v>
      </c>
      <c r="X47" s="65">
        <f t="shared" si="4"/>
        <v>13635000</v>
      </c>
      <c r="Y47" s="81">
        <f t="shared" si="5"/>
        <v>0</v>
      </c>
      <c r="Z47" s="65">
        <f t="shared" si="6"/>
        <v>18180000</v>
      </c>
      <c r="AA47" s="65" t="s">
        <v>40</v>
      </c>
      <c r="AB47" s="153"/>
      <c r="AC47" s="153"/>
      <c r="AD47" s="65">
        <v>10000</v>
      </c>
      <c r="AE47" s="65"/>
      <c r="AF47" s="65"/>
      <c r="AG47" s="65">
        <f t="shared" si="7"/>
        <v>505000</v>
      </c>
      <c r="AH47" s="66">
        <f t="shared" si="8"/>
        <v>505000</v>
      </c>
      <c r="AI47" s="65">
        <f t="shared" si="13"/>
        <v>18685000</v>
      </c>
      <c r="AK47" s="67"/>
    </row>
    <row r="48" ht="137.25" customHeight="1" spans="1:38">
      <c r="A48" s="147"/>
      <c r="B48" s="60"/>
      <c r="C48" s="60">
        <f>COUNTA($C$4:C47)</f>
        <v>37</v>
      </c>
      <c r="D48" s="60" t="s">
        <v>114</v>
      </c>
      <c r="E48" s="60" t="s">
        <v>115</v>
      </c>
      <c r="F48" s="148"/>
      <c r="G48" s="61">
        <v>5</v>
      </c>
      <c r="H48" s="61">
        <v>4166</v>
      </c>
      <c r="I48" s="61">
        <v>4166</v>
      </c>
      <c r="J48" s="61">
        <f t="shared" si="1"/>
        <v>0</v>
      </c>
      <c r="K48" s="61">
        <v>7</v>
      </c>
      <c r="L48" s="61">
        <v>56</v>
      </c>
      <c r="M48" s="61">
        <v>200</v>
      </c>
      <c r="N48" s="61">
        <v>7</v>
      </c>
      <c r="O48" s="61">
        <v>56</v>
      </c>
      <c r="P48" s="61" t="s">
        <v>39</v>
      </c>
      <c r="Q48" s="61">
        <v>9.1</v>
      </c>
      <c r="R48" s="61">
        <v>9.1</v>
      </c>
      <c r="S48" s="61"/>
      <c r="T48" s="160">
        <f t="shared" si="12"/>
        <v>0.218434949591935</v>
      </c>
      <c r="U48" s="60">
        <f t="shared" si="2"/>
        <v>2</v>
      </c>
      <c r="V48" s="80"/>
      <c r="W48" s="65">
        <f t="shared" si="3"/>
        <v>819000</v>
      </c>
      <c r="X48" s="65">
        <f t="shared" si="4"/>
        <v>2457000</v>
      </c>
      <c r="Y48" s="81">
        <f t="shared" si="5"/>
        <v>0</v>
      </c>
      <c r="Z48" s="65">
        <f t="shared" si="6"/>
        <v>3276000</v>
      </c>
      <c r="AA48" s="65" t="s">
        <v>40</v>
      </c>
      <c r="AB48" s="153"/>
      <c r="AC48" s="153"/>
      <c r="AD48" s="65">
        <v>10000</v>
      </c>
      <c r="AE48" s="65"/>
      <c r="AF48" s="65"/>
      <c r="AG48" s="65">
        <f t="shared" si="7"/>
        <v>91000</v>
      </c>
      <c r="AH48" s="66">
        <f t="shared" si="8"/>
        <v>91000</v>
      </c>
      <c r="AI48" s="65">
        <f t="shared" si="13"/>
        <v>3367000</v>
      </c>
      <c r="AK48" s="67"/>
    </row>
    <row r="49" ht="137.25" customHeight="1" spans="1:38">
      <c r="A49" s="147"/>
      <c r="B49" s="60"/>
      <c r="C49" s="60">
        <f>COUNTA($C$4:C48)</f>
        <v>38</v>
      </c>
      <c r="D49" s="60" t="s">
        <v>116</v>
      </c>
      <c r="E49" s="60" t="s">
        <v>117</v>
      </c>
      <c r="F49" s="148"/>
      <c r="G49" s="61">
        <v>3.5</v>
      </c>
      <c r="H49" s="61">
        <v>2695</v>
      </c>
      <c r="I49" s="61">
        <v>2775</v>
      </c>
      <c r="J49" s="61">
        <f t="shared" si="1"/>
        <v>-80</v>
      </c>
      <c r="K49" s="61">
        <v>7</v>
      </c>
      <c r="L49" s="61">
        <v>78</v>
      </c>
      <c r="M49" s="61">
        <v>817.2</v>
      </c>
      <c r="N49" s="61">
        <v>7</v>
      </c>
      <c r="O49" s="61">
        <v>78</v>
      </c>
      <c r="P49" s="61" t="s">
        <v>39</v>
      </c>
      <c r="Q49" s="61">
        <v>198</v>
      </c>
      <c r="R49" s="61">
        <v>198</v>
      </c>
      <c r="S49" s="61"/>
      <c r="T49" s="160">
        <f t="shared" si="12"/>
        <v>7.3469387755102</v>
      </c>
      <c r="U49" s="60">
        <f t="shared" si="2"/>
        <v>2</v>
      </c>
      <c r="V49" s="80"/>
      <c r="W49" s="65">
        <f t="shared" si="3"/>
        <v>17820000</v>
      </c>
      <c r="X49" s="65">
        <f t="shared" si="4"/>
        <v>53460000</v>
      </c>
      <c r="Y49" s="81">
        <f t="shared" si="5"/>
        <v>0</v>
      </c>
      <c r="Z49" s="65">
        <f t="shared" si="6"/>
        <v>71280000</v>
      </c>
      <c r="AA49" s="65" t="s">
        <v>40</v>
      </c>
      <c r="AB49" s="153"/>
      <c r="AC49" s="153"/>
      <c r="AD49" s="65">
        <v>10000</v>
      </c>
      <c r="AE49" s="65"/>
      <c r="AF49" s="65"/>
      <c r="AG49" s="65">
        <f t="shared" si="7"/>
        <v>1980000</v>
      </c>
      <c r="AH49" s="66">
        <f t="shared" si="8"/>
        <v>1980000</v>
      </c>
      <c r="AI49" s="65">
        <f t="shared" si="13"/>
        <v>73260000</v>
      </c>
      <c r="AK49" s="67"/>
    </row>
    <row r="50" ht="137.25" customHeight="1" spans="1:38">
      <c r="A50" s="147"/>
      <c r="B50" s="60"/>
      <c r="C50" s="60">
        <f>COUNTA($C$4:C49)</f>
        <v>39</v>
      </c>
      <c r="D50" s="60" t="s">
        <v>118</v>
      </c>
      <c r="E50" s="60" t="s">
        <v>119</v>
      </c>
      <c r="F50" s="148"/>
      <c r="G50" s="61">
        <v>4.5</v>
      </c>
      <c r="H50" s="61">
        <v>3756</v>
      </c>
      <c r="I50" s="61">
        <v>3756</v>
      </c>
      <c r="J50" s="61">
        <f t="shared" si="1"/>
        <v>0</v>
      </c>
      <c r="K50" s="61">
        <v>7</v>
      </c>
      <c r="L50" s="61">
        <v>81</v>
      </c>
      <c r="M50" s="61">
        <v>132</v>
      </c>
      <c r="N50" s="61">
        <v>7</v>
      </c>
      <c r="O50" s="61">
        <v>81</v>
      </c>
      <c r="P50" s="61" t="s">
        <v>39</v>
      </c>
      <c r="Q50" s="61">
        <v>102.4</v>
      </c>
      <c r="R50" s="61">
        <v>102.4</v>
      </c>
      <c r="S50" s="61"/>
      <c r="T50" s="160">
        <f t="shared" si="12"/>
        <v>2.72630457933972</v>
      </c>
      <c r="U50" s="60">
        <f t="shared" si="2"/>
        <v>2</v>
      </c>
      <c r="V50" s="80"/>
      <c r="W50" s="65">
        <f t="shared" si="3"/>
        <v>9216000</v>
      </c>
      <c r="X50" s="65">
        <f t="shared" si="4"/>
        <v>27648000</v>
      </c>
      <c r="Y50" s="81">
        <f t="shared" si="5"/>
        <v>0</v>
      </c>
      <c r="Z50" s="65">
        <f t="shared" si="6"/>
        <v>36864000</v>
      </c>
      <c r="AA50" s="65" t="s">
        <v>40</v>
      </c>
      <c r="AB50" s="153"/>
      <c r="AC50" s="153"/>
      <c r="AD50" s="65">
        <v>10000</v>
      </c>
      <c r="AE50" s="65"/>
      <c r="AF50" s="65"/>
      <c r="AG50" s="65">
        <f t="shared" si="7"/>
        <v>1024000</v>
      </c>
      <c r="AH50" s="66">
        <f t="shared" si="8"/>
        <v>1024000</v>
      </c>
      <c r="AI50" s="65">
        <f t="shared" si="13"/>
        <v>37888000</v>
      </c>
      <c r="AK50" s="67"/>
    </row>
    <row r="51" ht="137.25" customHeight="1" spans="1:38">
      <c r="A51" s="147"/>
      <c r="B51" s="59"/>
      <c r="C51" s="59">
        <f>COUNTA($C$4:C50)</f>
        <v>40</v>
      </c>
      <c r="D51" s="59" t="s">
        <v>120</v>
      </c>
      <c r="E51" s="59" t="s">
        <v>121</v>
      </c>
      <c r="F51" s="148"/>
      <c r="G51" s="59">
        <v>4.5</v>
      </c>
      <c r="H51" s="59">
        <v>3672</v>
      </c>
      <c r="I51" s="169">
        <v>3672</v>
      </c>
      <c r="J51" s="61">
        <f t="shared" si="1"/>
        <v>0</v>
      </c>
      <c r="K51" s="61">
        <v>7</v>
      </c>
      <c r="L51" s="61">
        <v>82</v>
      </c>
      <c r="M51" s="61">
        <v>227.9</v>
      </c>
      <c r="N51" s="61">
        <v>7</v>
      </c>
      <c r="O51" s="61">
        <v>82</v>
      </c>
      <c r="P51" s="61" t="s">
        <v>39</v>
      </c>
      <c r="Q51" s="61">
        <v>227.9</v>
      </c>
      <c r="R51" s="61">
        <f>Q51+Q52</f>
        <v>228</v>
      </c>
      <c r="S51" s="61"/>
      <c r="T51" s="163">
        <f t="shared" si="12"/>
        <v>6.20915032679739</v>
      </c>
      <c r="U51" s="59">
        <f t="shared" si="2"/>
        <v>2</v>
      </c>
      <c r="V51" s="80"/>
      <c r="W51" s="65">
        <f t="shared" si="3"/>
        <v>20520000</v>
      </c>
      <c r="X51" s="65">
        <f t="shared" si="4"/>
        <v>61560000</v>
      </c>
      <c r="Y51" s="81">
        <f t="shared" si="5"/>
        <v>0</v>
      </c>
      <c r="Z51" s="65">
        <f t="shared" si="6"/>
        <v>82080000</v>
      </c>
      <c r="AA51" s="65" t="s">
        <v>40</v>
      </c>
      <c r="AB51" s="153"/>
      <c r="AC51" s="153"/>
      <c r="AD51" s="65">
        <v>10000</v>
      </c>
      <c r="AE51" s="65"/>
      <c r="AF51" s="65"/>
      <c r="AG51" s="65">
        <f t="shared" si="7"/>
        <v>2280000</v>
      </c>
      <c r="AH51" s="66">
        <f t="shared" si="8"/>
        <v>2280000</v>
      </c>
      <c r="AI51" s="65">
        <f t="shared" si="13"/>
        <v>84360000</v>
      </c>
      <c r="AK51" s="67"/>
    </row>
    <row r="52" ht="137.25" customHeight="1" spans="1:38">
      <c r="A52" s="147"/>
      <c r="B52" s="59"/>
      <c r="C52" s="59"/>
      <c r="D52" s="59"/>
      <c r="E52" s="59"/>
      <c r="F52" s="148"/>
      <c r="G52" s="59"/>
      <c r="H52" s="59"/>
      <c r="I52" s="170"/>
      <c r="J52" s="61">
        <f t="shared" si="1"/>
        <v>0</v>
      </c>
      <c r="K52" s="61">
        <v>7</v>
      </c>
      <c r="L52" s="61">
        <v>81</v>
      </c>
      <c r="M52" s="61">
        <v>132</v>
      </c>
      <c r="N52" s="61">
        <v>7</v>
      </c>
      <c r="O52" s="61">
        <v>81</v>
      </c>
      <c r="P52" s="61"/>
      <c r="Q52" s="61">
        <v>0.1</v>
      </c>
      <c r="R52" s="61"/>
      <c r="S52" s="61"/>
      <c r="T52" s="165"/>
      <c r="U52" s="59">
        <f t="shared" si="2"/>
        <v>2</v>
      </c>
      <c r="V52" s="80"/>
      <c r="W52" s="65">
        <f t="shared" si="3"/>
        <v>0</v>
      </c>
      <c r="X52" s="65">
        <f t="shared" si="4"/>
        <v>0</v>
      </c>
      <c r="Y52" s="81">
        <f t="shared" si="5"/>
        <v>0</v>
      </c>
      <c r="Z52" s="65">
        <f t="shared" si="6"/>
        <v>0</v>
      </c>
      <c r="AA52" s="65" t="s">
        <v>40</v>
      </c>
      <c r="AB52" s="153"/>
      <c r="AC52" s="153"/>
      <c r="AD52" s="65">
        <v>10000</v>
      </c>
      <c r="AE52" s="65"/>
      <c r="AF52" s="65"/>
      <c r="AG52" s="65">
        <f t="shared" si="7"/>
        <v>0</v>
      </c>
      <c r="AH52" s="66">
        <f t="shared" si="8"/>
        <v>0</v>
      </c>
      <c r="AI52" s="65"/>
      <c r="AK52" s="67"/>
    </row>
    <row r="53" ht="137.25" customHeight="1" spans="1:38">
      <c r="A53" s="147"/>
      <c r="B53" s="60"/>
      <c r="C53" s="60">
        <f>COUNTA($C$4:C52)</f>
        <v>41</v>
      </c>
      <c r="D53" s="60" t="s">
        <v>122</v>
      </c>
      <c r="E53" s="60" t="s">
        <v>123</v>
      </c>
      <c r="F53" s="148"/>
      <c r="G53" s="61">
        <v>5.5</v>
      </c>
      <c r="H53" s="61">
        <v>4488</v>
      </c>
      <c r="I53" s="61">
        <v>4488</v>
      </c>
      <c r="J53" s="61">
        <f t="shared" si="1"/>
        <v>0</v>
      </c>
      <c r="K53" s="61">
        <v>7</v>
      </c>
      <c r="L53" s="61">
        <v>83</v>
      </c>
      <c r="M53" s="61">
        <v>220</v>
      </c>
      <c r="N53" s="61">
        <v>7</v>
      </c>
      <c r="O53" s="61">
        <v>83</v>
      </c>
      <c r="P53" s="61" t="s">
        <v>39</v>
      </c>
      <c r="Q53" s="61">
        <v>202.1</v>
      </c>
      <c r="R53" s="61">
        <v>202.1</v>
      </c>
      <c r="S53" s="61"/>
      <c r="T53" s="160">
        <f t="shared" ref="T53:T59" si="14">R53/H53%</f>
        <v>4.50311942959002</v>
      </c>
      <c r="U53" s="60">
        <f t="shared" si="2"/>
        <v>2</v>
      </c>
      <c r="V53" s="80"/>
      <c r="W53" s="65">
        <f t="shared" si="3"/>
        <v>18189000</v>
      </c>
      <c r="X53" s="65">
        <f t="shared" si="4"/>
        <v>54567000</v>
      </c>
      <c r="Y53" s="81">
        <f t="shared" si="5"/>
        <v>0</v>
      </c>
      <c r="Z53" s="65">
        <f t="shared" si="6"/>
        <v>72756000</v>
      </c>
      <c r="AA53" s="65" t="s">
        <v>40</v>
      </c>
      <c r="AB53" s="153"/>
      <c r="AC53" s="153"/>
      <c r="AD53" s="65">
        <v>10000</v>
      </c>
      <c r="AE53" s="65"/>
      <c r="AF53" s="65"/>
      <c r="AG53" s="65">
        <f t="shared" si="7"/>
        <v>2021000</v>
      </c>
      <c r="AH53" s="66">
        <f t="shared" si="8"/>
        <v>2021000</v>
      </c>
      <c r="AI53" s="65">
        <f>+Z53+AH53</f>
        <v>74777000</v>
      </c>
      <c r="AK53" s="67"/>
    </row>
    <row r="54" ht="137.25" customHeight="1" spans="1:38">
      <c r="A54" s="147"/>
      <c r="B54" s="60"/>
      <c r="C54" s="60">
        <f>COUNTA($C$4:C53)</f>
        <v>42</v>
      </c>
      <c r="D54" s="60" t="s">
        <v>124</v>
      </c>
      <c r="E54" s="60" t="s">
        <v>125</v>
      </c>
      <c r="F54" s="148"/>
      <c r="G54" s="61">
        <v>4.1</v>
      </c>
      <c r="H54" s="61">
        <v>2982</v>
      </c>
      <c r="I54" s="61">
        <v>2982</v>
      </c>
      <c r="J54" s="61">
        <f t="shared" si="1"/>
        <v>0</v>
      </c>
      <c r="K54" s="61">
        <v>7</v>
      </c>
      <c r="L54" s="61">
        <v>84</v>
      </c>
      <c r="M54" s="61">
        <v>262.1</v>
      </c>
      <c r="N54" s="61">
        <v>7</v>
      </c>
      <c r="O54" s="61">
        <v>84</v>
      </c>
      <c r="P54" s="61" t="s">
        <v>39</v>
      </c>
      <c r="Q54" s="61">
        <v>262</v>
      </c>
      <c r="R54" s="61">
        <v>262</v>
      </c>
      <c r="S54" s="61"/>
      <c r="T54" s="160">
        <f t="shared" si="14"/>
        <v>8.78604963112005</v>
      </c>
      <c r="U54" s="60">
        <f t="shared" si="2"/>
        <v>2</v>
      </c>
      <c r="V54" s="80"/>
      <c r="W54" s="65">
        <f t="shared" si="3"/>
        <v>23580000</v>
      </c>
      <c r="X54" s="65">
        <f t="shared" si="4"/>
        <v>70740000</v>
      </c>
      <c r="Y54" s="81">
        <f t="shared" si="5"/>
        <v>0</v>
      </c>
      <c r="Z54" s="65">
        <f t="shared" si="6"/>
        <v>94320000</v>
      </c>
      <c r="AA54" s="65" t="s">
        <v>40</v>
      </c>
      <c r="AB54" s="153"/>
      <c r="AC54" s="153"/>
      <c r="AD54" s="65">
        <v>10000</v>
      </c>
      <c r="AE54" s="65"/>
      <c r="AF54" s="65"/>
      <c r="AG54" s="65">
        <f t="shared" si="7"/>
        <v>2620000</v>
      </c>
      <c r="AH54" s="66">
        <f t="shared" si="8"/>
        <v>2620000</v>
      </c>
      <c r="AI54" s="65">
        <f t="shared" ref="AI54:AI58" si="15">+Z54+AH54</f>
        <v>96940000</v>
      </c>
      <c r="AK54" s="67"/>
    </row>
    <row r="55" ht="137.25" customHeight="1" spans="1:38">
      <c r="A55" s="147"/>
      <c r="B55" s="60"/>
      <c r="C55" s="60">
        <f>COUNTA($C$4:C54)</f>
        <v>43</v>
      </c>
      <c r="D55" s="60" t="s">
        <v>126</v>
      </c>
      <c r="E55" s="60" t="s">
        <v>127</v>
      </c>
      <c r="F55" s="148"/>
      <c r="G55" s="61">
        <v>5</v>
      </c>
      <c r="H55" s="61">
        <v>3890</v>
      </c>
      <c r="I55" s="61">
        <v>3890</v>
      </c>
      <c r="J55" s="61">
        <f t="shared" si="1"/>
        <v>0</v>
      </c>
      <c r="K55" s="61">
        <v>7</v>
      </c>
      <c r="L55" s="61">
        <v>85</v>
      </c>
      <c r="M55" s="61">
        <v>200.1</v>
      </c>
      <c r="N55" s="61">
        <v>7</v>
      </c>
      <c r="O55" s="61">
        <v>85</v>
      </c>
      <c r="P55" s="61" t="s">
        <v>39</v>
      </c>
      <c r="Q55" s="61">
        <v>200</v>
      </c>
      <c r="R55" s="61">
        <v>200</v>
      </c>
      <c r="S55" s="61"/>
      <c r="T55" s="160">
        <f t="shared" si="14"/>
        <v>5.1413881748072</v>
      </c>
      <c r="U55" s="60">
        <f t="shared" si="2"/>
        <v>2</v>
      </c>
      <c r="V55" s="80"/>
      <c r="W55" s="65">
        <f t="shared" si="3"/>
        <v>18000000</v>
      </c>
      <c r="X55" s="65">
        <f t="shared" si="4"/>
        <v>54000000</v>
      </c>
      <c r="Y55" s="81">
        <f t="shared" si="5"/>
        <v>0</v>
      </c>
      <c r="Z55" s="65">
        <f t="shared" si="6"/>
        <v>72000000</v>
      </c>
      <c r="AA55" s="65" t="s">
        <v>40</v>
      </c>
      <c r="AB55" s="153"/>
      <c r="AC55" s="153"/>
      <c r="AD55" s="65">
        <v>10000</v>
      </c>
      <c r="AE55" s="65"/>
      <c r="AF55" s="65"/>
      <c r="AG55" s="65">
        <f t="shared" si="7"/>
        <v>2000000</v>
      </c>
      <c r="AH55" s="66">
        <f t="shared" si="8"/>
        <v>2000000</v>
      </c>
      <c r="AI55" s="65">
        <f t="shared" si="15"/>
        <v>74000000</v>
      </c>
      <c r="AK55" s="67"/>
    </row>
    <row r="56" ht="137.25" customHeight="1" spans="1:38">
      <c r="A56" s="147"/>
      <c r="B56" s="60"/>
      <c r="C56" s="60">
        <f>COUNTA($C$4:C55)</f>
        <v>44</v>
      </c>
      <c r="D56" s="60" t="s">
        <v>128</v>
      </c>
      <c r="E56" s="60" t="s">
        <v>129</v>
      </c>
      <c r="F56" s="148"/>
      <c r="G56" s="61">
        <v>5</v>
      </c>
      <c r="H56" s="61">
        <v>4080</v>
      </c>
      <c r="I56" s="61">
        <v>4080</v>
      </c>
      <c r="J56" s="61">
        <f t="shared" si="1"/>
        <v>0</v>
      </c>
      <c r="K56" s="61">
        <v>7</v>
      </c>
      <c r="L56" s="61">
        <v>89</v>
      </c>
      <c r="M56" s="61">
        <v>200.3</v>
      </c>
      <c r="N56" s="61">
        <v>7</v>
      </c>
      <c r="O56" s="61">
        <v>89</v>
      </c>
      <c r="P56" s="61" t="s">
        <v>39</v>
      </c>
      <c r="Q56" s="61">
        <v>200</v>
      </c>
      <c r="R56" s="61">
        <v>200</v>
      </c>
      <c r="S56" s="61"/>
      <c r="T56" s="160">
        <f t="shared" si="14"/>
        <v>4.90196078431373</v>
      </c>
      <c r="U56" s="60">
        <f t="shared" si="2"/>
        <v>2</v>
      </c>
      <c r="V56" s="80"/>
      <c r="W56" s="65">
        <f t="shared" si="3"/>
        <v>18000000</v>
      </c>
      <c r="X56" s="65">
        <f t="shared" si="4"/>
        <v>54000000</v>
      </c>
      <c r="Y56" s="81">
        <f t="shared" si="5"/>
        <v>0</v>
      </c>
      <c r="Z56" s="65">
        <f t="shared" si="6"/>
        <v>72000000</v>
      </c>
      <c r="AA56" s="65" t="s">
        <v>40</v>
      </c>
      <c r="AB56" s="153"/>
      <c r="AC56" s="153"/>
      <c r="AD56" s="65">
        <v>10000</v>
      </c>
      <c r="AE56" s="65"/>
      <c r="AF56" s="65"/>
      <c r="AG56" s="65">
        <f t="shared" si="7"/>
        <v>2000000</v>
      </c>
      <c r="AH56" s="66">
        <f t="shared" si="8"/>
        <v>2000000</v>
      </c>
      <c r="AI56" s="65">
        <f t="shared" si="15"/>
        <v>74000000</v>
      </c>
      <c r="AK56" s="67"/>
    </row>
    <row r="57" s="29" customFormat="1" ht="137.25" customHeight="1" spans="1:38">
      <c r="A57" s="147"/>
      <c r="B57" s="60"/>
      <c r="C57" s="60">
        <f>COUNTA($C$4:C56)</f>
        <v>45</v>
      </c>
      <c r="D57" s="60" t="s">
        <v>130</v>
      </c>
      <c r="E57" s="60" t="s">
        <v>131</v>
      </c>
      <c r="F57" s="148"/>
      <c r="G57" s="61">
        <v>5.33</v>
      </c>
      <c r="H57" s="61">
        <v>4352</v>
      </c>
      <c r="I57" s="61">
        <v>4232</v>
      </c>
      <c r="J57" s="61">
        <f t="shared" si="1"/>
        <v>120</v>
      </c>
      <c r="K57" s="61">
        <v>7</v>
      </c>
      <c r="L57" s="61">
        <v>90</v>
      </c>
      <c r="M57" s="61">
        <v>213.5</v>
      </c>
      <c r="N57" s="61">
        <v>7</v>
      </c>
      <c r="O57" s="61">
        <v>90</v>
      </c>
      <c r="P57" s="61" t="s">
        <v>39</v>
      </c>
      <c r="Q57" s="61">
        <v>200.7</v>
      </c>
      <c r="R57" s="61">
        <v>200.7</v>
      </c>
      <c r="S57" s="61"/>
      <c r="T57" s="160">
        <f t="shared" si="14"/>
        <v>4.61167279411765</v>
      </c>
      <c r="U57" s="60">
        <f t="shared" si="2"/>
        <v>2</v>
      </c>
      <c r="V57" s="80"/>
      <c r="W57" s="65">
        <f t="shared" si="3"/>
        <v>18063000</v>
      </c>
      <c r="X57" s="65">
        <f t="shared" si="4"/>
        <v>54189000</v>
      </c>
      <c r="Y57" s="81">
        <f t="shared" si="5"/>
        <v>0</v>
      </c>
      <c r="Z57" s="65">
        <f t="shared" si="6"/>
        <v>72252000</v>
      </c>
      <c r="AA57" s="65" t="s">
        <v>40</v>
      </c>
      <c r="AB57" s="153"/>
      <c r="AC57" s="153"/>
      <c r="AD57" s="65">
        <v>10000</v>
      </c>
      <c r="AE57" s="65"/>
      <c r="AF57" s="65"/>
      <c r="AG57" s="65">
        <f t="shared" si="7"/>
        <v>2007000</v>
      </c>
      <c r="AH57" s="66">
        <f t="shared" si="8"/>
        <v>2007000</v>
      </c>
      <c r="AI57" s="65">
        <f t="shared" si="15"/>
        <v>74259000</v>
      </c>
      <c r="AK57" s="67"/>
      <c r="AL57" s="31"/>
    </row>
    <row r="58" s="29" customFormat="1" ht="137.25" customHeight="1" spans="1:38">
      <c r="A58" s="147"/>
      <c r="B58" s="60"/>
      <c r="C58" s="60">
        <f>COUNTA($C$4:C57)</f>
        <v>46</v>
      </c>
      <c r="D58" s="60" t="s">
        <v>132</v>
      </c>
      <c r="E58" s="60" t="s">
        <v>133</v>
      </c>
      <c r="F58" s="148"/>
      <c r="G58" s="61">
        <v>6.5</v>
      </c>
      <c r="H58" s="61">
        <v>5239</v>
      </c>
      <c r="I58" s="61">
        <v>5239</v>
      </c>
      <c r="J58" s="61">
        <f t="shared" si="1"/>
        <v>0</v>
      </c>
      <c r="K58" s="61">
        <v>7</v>
      </c>
      <c r="L58" s="61">
        <v>91</v>
      </c>
      <c r="M58" s="61">
        <v>247</v>
      </c>
      <c r="N58" s="61">
        <v>7</v>
      </c>
      <c r="O58" s="61">
        <v>91</v>
      </c>
      <c r="P58" s="61" t="s">
        <v>39</v>
      </c>
      <c r="Q58" s="61">
        <v>247</v>
      </c>
      <c r="R58" s="61">
        <v>247</v>
      </c>
      <c r="S58" s="61"/>
      <c r="T58" s="160">
        <f t="shared" si="14"/>
        <v>4.71464019851117</v>
      </c>
      <c r="U58" s="60">
        <f t="shared" si="2"/>
        <v>2</v>
      </c>
      <c r="V58" s="80"/>
      <c r="W58" s="65">
        <f t="shared" si="3"/>
        <v>22230000</v>
      </c>
      <c r="X58" s="65">
        <f t="shared" si="4"/>
        <v>66690000</v>
      </c>
      <c r="Y58" s="81">
        <f t="shared" si="5"/>
        <v>0</v>
      </c>
      <c r="Z58" s="65">
        <f t="shared" si="6"/>
        <v>88920000</v>
      </c>
      <c r="AA58" s="65" t="s">
        <v>40</v>
      </c>
      <c r="AB58" s="153"/>
      <c r="AC58" s="153"/>
      <c r="AD58" s="65">
        <v>10000</v>
      </c>
      <c r="AE58" s="65"/>
      <c r="AF58" s="65"/>
      <c r="AG58" s="65">
        <f t="shared" si="7"/>
        <v>2470000</v>
      </c>
      <c r="AH58" s="66">
        <f t="shared" si="8"/>
        <v>2470000</v>
      </c>
      <c r="AI58" s="65">
        <f t="shared" si="15"/>
        <v>91390000</v>
      </c>
      <c r="AK58" s="67"/>
      <c r="AL58" s="31"/>
    </row>
    <row r="59" s="29" customFormat="1" ht="137.25" customHeight="1" spans="1:38">
      <c r="A59" s="147"/>
      <c r="B59" s="60"/>
      <c r="C59" s="60">
        <f>COUNTA($C$4:C58)</f>
        <v>47</v>
      </c>
      <c r="D59" s="60" t="s">
        <v>134</v>
      </c>
      <c r="E59" s="60" t="s">
        <v>135</v>
      </c>
      <c r="F59" s="148"/>
      <c r="G59" s="61">
        <v>2</v>
      </c>
      <c r="H59" s="61">
        <v>1632</v>
      </c>
      <c r="I59" s="162">
        <v>1632</v>
      </c>
      <c r="J59" s="61">
        <f t="shared" si="1"/>
        <v>0</v>
      </c>
      <c r="K59" s="61">
        <v>7</v>
      </c>
      <c r="L59" s="61">
        <v>93</v>
      </c>
      <c r="M59" s="61">
        <v>79.9</v>
      </c>
      <c r="N59" s="61">
        <v>7</v>
      </c>
      <c r="O59" s="61">
        <v>93</v>
      </c>
      <c r="P59" s="61" t="s">
        <v>39</v>
      </c>
      <c r="Q59" s="61">
        <v>79.9</v>
      </c>
      <c r="R59" s="61">
        <f>Q59+Q60</f>
        <v>80</v>
      </c>
      <c r="S59" s="61"/>
      <c r="T59" s="163">
        <f t="shared" si="14"/>
        <v>4.90196078431373</v>
      </c>
      <c r="U59" s="60">
        <f t="shared" si="2"/>
        <v>2</v>
      </c>
      <c r="V59" s="80"/>
      <c r="W59" s="65">
        <f t="shared" si="3"/>
        <v>7200000</v>
      </c>
      <c r="X59" s="65">
        <f t="shared" si="4"/>
        <v>21600000</v>
      </c>
      <c r="Y59" s="81">
        <f t="shared" si="5"/>
        <v>0</v>
      </c>
      <c r="Z59" s="65">
        <f t="shared" si="6"/>
        <v>28800000</v>
      </c>
      <c r="AA59" s="65" t="s">
        <v>40</v>
      </c>
      <c r="AB59" s="153"/>
      <c r="AC59" s="153"/>
      <c r="AD59" s="65">
        <v>10000</v>
      </c>
      <c r="AE59" s="65"/>
      <c r="AF59" s="65"/>
      <c r="AG59" s="65">
        <f t="shared" si="7"/>
        <v>800000</v>
      </c>
      <c r="AH59" s="66">
        <f t="shared" si="8"/>
        <v>800000</v>
      </c>
      <c r="AI59" s="65">
        <f>AH59+Z59</f>
        <v>29600000</v>
      </c>
      <c r="AK59" s="67"/>
      <c r="AL59" s="31"/>
    </row>
    <row r="60" s="29" customFormat="1" ht="137.25" customHeight="1" spans="1:38">
      <c r="A60" s="147"/>
      <c r="B60" s="60"/>
      <c r="C60" s="60"/>
      <c r="D60" s="60"/>
      <c r="E60" s="70"/>
      <c r="F60" s="148"/>
      <c r="G60" s="61"/>
      <c r="H60" s="61"/>
      <c r="I60" s="164"/>
      <c r="J60" s="61">
        <f t="shared" si="1"/>
        <v>0</v>
      </c>
      <c r="K60" s="61">
        <v>7</v>
      </c>
      <c r="L60" s="61">
        <v>92</v>
      </c>
      <c r="M60" s="61">
        <v>180.1</v>
      </c>
      <c r="N60" s="61">
        <v>7</v>
      </c>
      <c r="O60" s="61">
        <v>92</v>
      </c>
      <c r="P60" s="61"/>
      <c r="Q60" s="61">
        <v>0.1</v>
      </c>
      <c r="R60" s="61"/>
      <c r="S60" s="61"/>
      <c r="T60" s="165"/>
      <c r="U60" s="70">
        <f t="shared" si="2"/>
        <v>2</v>
      </c>
      <c r="V60" s="80"/>
      <c r="W60" s="65">
        <f t="shared" si="3"/>
        <v>0</v>
      </c>
      <c r="X60" s="65">
        <f t="shared" si="4"/>
        <v>0</v>
      </c>
      <c r="Y60" s="81">
        <f t="shared" si="5"/>
        <v>0</v>
      </c>
      <c r="Z60" s="65">
        <f t="shared" si="6"/>
        <v>0</v>
      </c>
      <c r="AA60" s="65" t="s">
        <v>40</v>
      </c>
      <c r="AB60" s="153"/>
      <c r="AC60" s="153"/>
      <c r="AD60" s="65">
        <v>10000</v>
      </c>
      <c r="AE60" s="65"/>
      <c r="AF60" s="65"/>
      <c r="AG60" s="65">
        <f t="shared" si="7"/>
        <v>0</v>
      </c>
      <c r="AH60" s="66">
        <f t="shared" si="8"/>
        <v>0</v>
      </c>
      <c r="AI60" s="65"/>
      <c r="AK60" s="67"/>
      <c r="AL60" s="31"/>
    </row>
    <row r="61" s="29" customFormat="1" ht="137.25" customHeight="1" spans="1:38">
      <c r="A61" s="147"/>
      <c r="B61" s="60"/>
      <c r="C61" s="60">
        <f>COUNTA($C$4:C60)</f>
        <v>48</v>
      </c>
      <c r="D61" s="60" t="s">
        <v>136</v>
      </c>
      <c r="E61" s="60" t="s">
        <v>137</v>
      </c>
      <c r="F61" s="148"/>
      <c r="G61" s="61">
        <v>6</v>
      </c>
      <c r="H61" s="61">
        <v>4848</v>
      </c>
      <c r="I61" s="61">
        <v>4848</v>
      </c>
      <c r="J61" s="61">
        <f t="shared" si="1"/>
        <v>0</v>
      </c>
      <c r="K61" s="61">
        <v>7</v>
      </c>
      <c r="L61" s="61">
        <v>94</v>
      </c>
      <c r="M61" s="61">
        <v>240</v>
      </c>
      <c r="N61" s="61">
        <v>7</v>
      </c>
      <c r="O61" s="61">
        <v>94</v>
      </c>
      <c r="P61" s="61" t="s">
        <v>39</v>
      </c>
      <c r="Q61" s="61">
        <v>240</v>
      </c>
      <c r="R61" s="61">
        <v>240</v>
      </c>
      <c r="S61" s="61"/>
      <c r="T61" s="160">
        <f t="shared" ref="T61:T69" si="16">R61/H61%</f>
        <v>4.95049504950495</v>
      </c>
      <c r="U61" s="60">
        <f t="shared" si="2"/>
        <v>2</v>
      </c>
      <c r="V61" s="80"/>
      <c r="W61" s="65">
        <f t="shared" si="3"/>
        <v>21600000</v>
      </c>
      <c r="X61" s="65">
        <f t="shared" si="4"/>
        <v>64800000</v>
      </c>
      <c r="Y61" s="81">
        <f t="shared" si="5"/>
        <v>0</v>
      </c>
      <c r="Z61" s="65">
        <f t="shared" si="6"/>
        <v>86400000</v>
      </c>
      <c r="AA61" s="65" t="s">
        <v>40</v>
      </c>
      <c r="AB61" s="153"/>
      <c r="AC61" s="153"/>
      <c r="AD61" s="65">
        <v>10000</v>
      </c>
      <c r="AE61" s="65"/>
      <c r="AF61" s="65"/>
      <c r="AG61" s="65">
        <f t="shared" si="7"/>
        <v>2400000</v>
      </c>
      <c r="AH61" s="66">
        <f t="shared" si="8"/>
        <v>2400000</v>
      </c>
      <c r="AI61" s="65">
        <f t="shared" ref="AI61:AI68" si="17">+Z61+AH61</f>
        <v>88800000</v>
      </c>
      <c r="AK61" s="67"/>
      <c r="AL61" s="31"/>
    </row>
    <row r="62" s="29" customFormat="1" ht="137.25" customHeight="1" spans="1:38">
      <c r="A62" s="147"/>
      <c r="B62" s="60"/>
      <c r="C62" s="60">
        <f>COUNTA($C$4:C61)</f>
        <v>49</v>
      </c>
      <c r="D62" s="60" t="s">
        <v>138</v>
      </c>
      <c r="E62" s="60" t="s">
        <v>139</v>
      </c>
      <c r="F62" s="148"/>
      <c r="G62" s="61">
        <v>5</v>
      </c>
      <c r="H62" s="61">
        <v>3625</v>
      </c>
      <c r="I62" s="61">
        <v>3625</v>
      </c>
      <c r="J62" s="61">
        <f t="shared" si="1"/>
        <v>0</v>
      </c>
      <c r="K62" s="61">
        <v>7</v>
      </c>
      <c r="L62" s="61">
        <v>111</v>
      </c>
      <c r="M62" s="61">
        <v>1770</v>
      </c>
      <c r="N62" s="61">
        <v>7</v>
      </c>
      <c r="O62" s="61">
        <v>111</v>
      </c>
      <c r="P62" s="61" t="s">
        <v>39</v>
      </c>
      <c r="Q62" s="61">
        <v>1482.7</v>
      </c>
      <c r="R62" s="61">
        <v>1482.7</v>
      </c>
      <c r="S62" s="61"/>
      <c r="T62" s="160">
        <f t="shared" si="16"/>
        <v>40.9020689655172</v>
      </c>
      <c r="U62" s="60">
        <f t="shared" si="2"/>
        <v>6</v>
      </c>
      <c r="V62" s="80"/>
      <c r="W62" s="65">
        <f t="shared" si="3"/>
        <v>133443000</v>
      </c>
      <c r="X62" s="65">
        <f t="shared" si="4"/>
        <v>400329000</v>
      </c>
      <c r="Y62" s="81">
        <f t="shared" si="5"/>
        <v>0</v>
      </c>
      <c r="Z62" s="65">
        <f t="shared" si="6"/>
        <v>533772000</v>
      </c>
      <c r="AA62" s="65" t="s">
        <v>40</v>
      </c>
      <c r="AB62" s="153"/>
      <c r="AC62" s="153"/>
      <c r="AD62" s="65">
        <v>10000</v>
      </c>
      <c r="AE62" s="65"/>
      <c r="AF62" s="65"/>
      <c r="AG62" s="65">
        <f t="shared" si="7"/>
        <v>14827000</v>
      </c>
      <c r="AH62" s="66">
        <f t="shared" si="8"/>
        <v>14827000</v>
      </c>
      <c r="AI62" s="65">
        <f t="shared" si="17"/>
        <v>548599000</v>
      </c>
      <c r="AK62" s="67"/>
      <c r="AL62" s="31"/>
    </row>
    <row r="63" s="29" customFormat="1" ht="137.25" customHeight="1" spans="1:38">
      <c r="A63" s="147"/>
      <c r="B63" s="60"/>
      <c r="C63" s="60">
        <f>COUNTA($C$4:C62)</f>
        <v>50</v>
      </c>
      <c r="D63" s="60" t="s">
        <v>140</v>
      </c>
      <c r="E63" s="60" t="s">
        <v>141</v>
      </c>
      <c r="F63" s="148"/>
      <c r="G63" s="61">
        <v>4.5</v>
      </c>
      <c r="H63" s="61">
        <v>3555</v>
      </c>
      <c r="I63" s="61">
        <v>3672</v>
      </c>
      <c r="J63" s="61">
        <f t="shared" si="1"/>
        <v>-117</v>
      </c>
      <c r="K63" s="61">
        <v>7</v>
      </c>
      <c r="L63" s="61">
        <v>114</v>
      </c>
      <c r="M63" s="61">
        <v>180</v>
      </c>
      <c r="N63" s="61">
        <v>7</v>
      </c>
      <c r="O63" s="61">
        <v>114</v>
      </c>
      <c r="P63" s="61" t="s">
        <v>39</v>
      </c>
      <c r="Q63" s="61">
        <v>23.6</v>
      </c>
      <c r="R63" s="61">
        <v>23.6</v>
      </c>
      <c r="S63" s="61"/>
      <c r="T63" s="160">
        <f t="shared" si="16"/>
        <v>0.663853727144866</v>
      </c>
      <c r="U63" s="60">
        <f t="shared" si="2"/>
        <v>2</v>
      </c>
      <c r="V63" s="80"/>
      <c r="W63" s="65">
        <f t="shared" si="3"/>
        <v>2124000</v>
      </c>
      <c r="X63" s="65">
        <f t="shared" si="4"/>
        <v>6372000</v>
      </c>
      <c r="Y63" s="81">
        <f t="shared" si="5"/>
        <v>0</v>
      </c>
      <c r="Z63" s="65">
        <f t="shared" si="6"/>
        <v>8496000</v>
      </c>
      <c r="AA63" s="65" t="s">
        <v>40</v>
      </c>
      <c r="AB63" s="153"/>
      <c r="AC63" s="153"/>
      <c r="AD63" s="65">
        <v>10000</v>
      </c>
      <c r="AE63" s="65"/>
      <c r="AF63" s="65"/>
      <c r="AG63" s="65">
        <f t="shared" si="7"/>
        <v>236000</v>
      </c>
      <c r="AH63" s="66">
        <f t="shared" si="8"/>
        <v>236000</v>
      </c>
      <c r="AI63" s="65">
        <f t="shared" si="17"/>
        <v>8732000</v>
      </c>
      <c r="AK63" s="67"/>
      <c r="AL63" s="31"/>
    </row>
    <row r="64" s="29" customFormat="1" ht="137.25" customHeight="1" spans="1:38">
      <c r="A64" s="147"/>
      <c r="B64" s="60"/>
      <c r="C64" s="60">
        <f>COUNTA($C$4:C63)</f>
        <v>51</v>
      </c>
      <c r="D64" s="60" t="s">
        <v>142</v>
      </c>
      <c r="E64" s="60" t="s">
        <v>143</v>
      </c>
      <c r="F64" s="148"/>
      <c r="G64" s="61">
        <v>2.5</v>
      </c>
      <c r="H64" s="61">
        <v>2040</v>
      </c>
      <c r="I64" s="61">
        <v>2040</v>
      </c>
      <c r="J64" s="61">
        <f t="shared" si="1"/>
        <v>0</v>
      </c>
      <c r="K64" s="61">
        <v>7</v>
      </c>
      <c r="L64" s="61">
        <v>113</v>
      </c>
      <c r="M64" s="61">
        <v>112.1</v>
      </c>
      <c r="N64" s="61">
        <v>7</v>
      </c>
      <c r="O64" s="61">
        <v>113</v>
      </c>
      <c r="P64" s="61" t="s">
        <v>39</v>
      </c>
      <c r="Q64" s="61">
        <v>89.9</v>
      </c>
      <c r="R64" s="61">
        <v>89.9</v>
      </c>
      <c r="S64" s="61"/>
      <c r="T64" s="160">
        <f t="shared" si="16"/>
        <v>4.40686274509804</v>
      </c>
      <c r="U64" s="60">
        <f t="shared" si="2"/>
        <v>2</v>
      </c>
      <c r="V64" s="80"/>
      <c r="W64" s="65">
        <f t="shared" si="3"/>
        <v>8091000</v>
      </c>
      <c r="X64" s="65">
        <f t="shared" si="4"/>
        <v>24273000</v>
      </c>
      <c r="Y64" s="81">
        <f t="shared" si="5"/>
        <v>0</v>
      </c>
      <c r="Z64" s="65">
        <f t="shared" si="6"/>
        <v>32364000</v>
      </c>
      <c r="AA64" s="65" t="s">
        <v>40</v>
      </c>
      <c r="AB64" s="153"/>
      <c r="AC64" s="153"/>
      <c r="AD64" s="65">
        <v>10000</v>
      </c>
      <c r="AE64" s="65"/>
      <c r="AF64" s="65"/>
      <c r="AG64" s="65">
        <f t="shared" si="7"/>
        <v>899000</v>
      </c>
      <c r="AH64" s="66">
        <f t="shared" si="8"/>
        <v>899000</v>
      </c>
      <c r="AI64" s="65">
        <f t="shared" si="17"/>
        <v>33263000</v>
      </c>
      <c r="AK64" s="67"/>
      <c r="AL64" s="31"/>
    </row>
    <row r="65" s="29" customFormat="1" ht="137.25" customHeight="1" spans="1:38">
      <c r="A65" s="147"/>
      <c r="B65" s="60"/>
      <c r="C65" s="60">
        <f>COUNTA($C$4:C64)</f>
        <v>52</v>
      </c>
      <c r="D65" s="60" t="s">
        <v>144</v>
      </c>
      <c r="E65" s="60" t="s">
        <v>145</v>
      </c>
      <c r="F65" s="148"/>
      <c r="G65" s="61">
        <v>4.1</v>
      </c>
      <c r="H65" s="61">
        <v>3220</v>
      </c>
      <c r="I65" s="61">
        <v>3220</v>
      </c>
      <c r="J65" s="61">
        <f t="shared" si="1"/>
        <v>0</v>
      </c>
      <c r="K65" s="61">
        <v>7</v>
      </c>
      <c r="L65" s="61">
        <v>133</v>
      </c>
      <c r="M65" s="61">
        <v>848.2</v>
      </c>
      <c r="N65" s="61">
        <v>7</v>
      </c>
      <c r="O65" s="61">
        <v>133</v>
      </c>
      <c r="P65" s="61" t="s">
        <v>39</v>
      </c>
      <c r="Q65" s="61">
        <v>4.5</v>
      </c>
      <c r="R65" s="61">
        <v>4.5</v>
      </c>
      <c r="S65" s="61"/>
      <c r="T65" s="160">
        <f t="shared" si="16"/>
        <v>0.139751552795031</v>
      </c>
      <c r="U65" s="60">
        <f t="shared" si="2"/>
        <v>2</v>
      </c>
      <c r="V65" s="80"/>
      <c r="W65" s="65">
        <f t="shared" si="3"/>
        <v>405000</v>
      </c>
      <c r="X65" s="65">
        <f t="shared" si="4"/>
        <v>1215000</v>
      </c>
      <c r="Y65" s="81">
        <f t="shared" si="5"/>
        <v>0</v>
      </c>
      <c r="Z65" s="65">
        <f t="shared" si="6"/>
        <v>1620000</v>
      </c>
      <c r="AA65" s="65" t="s">
        <v>40</v>
      </c>
      <c r="AB65" s="153"/>
      <c r="AC65" s="153"/>
      <c r="AD65" s="65">
        <v>10000</v>
      </c>
      <c r="AE65" s="65"/>
      <c r="AF65" s="65"/>
      <c r="AG65" s="65">
        <f t="shared" si="7"/>
        <v>45000</v>
      </c>
      <c r="AH65" s="66">
        <f t="shared" si="8"/>
        <v>45000</v>
      </c>
      <c r="AI65" s="65">
        <f t="shared" si="17"/>
        <v>1665000</v>
      </c>
      <c r="AK65" s="67"/>
      <c r="AL65" s="31"/>
    </row>
    <row r="66" s="29" customFormat="1" ht="137.25" customHeight="1" spans="1:38">
      <c r="A66" s="147"/>
      <c r="B66" s="60"/>
      <c r="C66" s="60">
        <f>COUNTA($C$4:C65)</f>
        <v>53</v>
      </c>
      <c r="D66" s="60" t="s">
        <v>146</v>
      </c>
      <c r="E66" s="60" t="s">
        <v>147</v>
      </c>
      <c r="F66" s="148"/>
      <c r="G66" s="61">
        <v>3</v>
      </c>
      <c r="H66" s="61">
        <v>2329</v>
      </c>
      <c r="I66" s="61">
        <v>2329</v>
      </c>
      <c r="J66" s="61">
        <f t="shared" si="1"/>
        <v>0</v>
      </c>
      <c r="K66" s="61" t="s">
        <v>38</v>
      </c>
      <c r="L66" s="61">
        <v>343</v>
      </c>
      <c r="M66" s="61">
        <v>1477.1</v>
      </c>
      <c r="N66" s="61" t="s">
        <v>38</v>
      </c>
      <c r="O66" s="61">
        <v>343</v>
      </c>
      <c r="P66" s="61" t="s">
        <v>39</v>
      </c>
      <c r="Q66" s="61">
        <v>213.3</v>
      </c>
      <c r="R66" s="61">
        <v>213.3</v>
      </c>
      <c r="S66" s="61"/>
      <c r="T66" s="160">
        <f t="shared" si="16"/>
        <v>9.15843709746673</v>
      </c>
      <c r="U66" s="60">
        <f t="shared" si="2"/>
        <v>2</v>
      </c>
      <c r="V66" s="80"/>
      <c r="W66" s="65">
        <f t="shared" si="3"/>
        <v>19197000</v>
      </c>
      <c r="X66" s="65">
        <f t="shared" si="4"/>
        <v>57591000</v>
      </c>
      <c r="Y66" s="81">
        <f t="shared" si="5"/>
        <v>0</v>
      </c>
      <c r="Z66" s="65">
        <f t="shared" si="6"/>
        <v>76788000</v>
      </c>
      <c r="AA66" s="65" t="s">
        <v>40</v>
      </c>
      <c r="AB66" s="153"/>
      <c r="AC66" s="153"/>
      <c r="AD66" s="65">
        <v>10000</v>
      </c>
      <c r="AE66" s="65"/>
      <c r="AF66" s="65"/>
      <c r="AG66" s="65">
        <f t="shared" si="7"/>
        <v>2133000</v>
      </c>
      <c r="AH66" s="66">
        <f t="shared" si="8"/>
        <v>2133000</v>
      </c>
      <c r="AI66" s="65">
        <f t="shared" si="17"/>
        <v>78921000</v>
      </c>
      <c r="AK66" s="67"/>
      <c r="AL66" s="31"/>
    </row>
    <row r="67" s="27" customFormat="1" ht="137.25" customHeight="1" spans="1:38">
      <c r="A67" s="153"/>
      <c r="B67" s="60"/>
      <c r="C67" s="60">
        <f>COUNTA($C$4:C66)</f>
        <v>54</v>
      </c>
      <c r="D67" s="60" t="s">
        <v>148</v>
      </c>
      <c r="E67" s="60" t="s">
        <v>149</v>
      </c>
      <c r="F67" s="80"/>
      <c r="G67" s="61">
        <v>3</v>
      </c>
      <c r="H67" s="61">
        <v>2448</v>
      </c>
      <c r="I67" s="61">
        <v>2448</v>
      </c>
      <c r="J67" s="61">
        <f t="shared" si="1"/>
        <v>0</v>
      </c>
      <c r="K67" s="61" t="s">
        <v>49</v>
      </c>
      <c r="L67" s="61">
        <v>5</v>
      </c>
      <c r="M67" s="61">
        <v>1523.9</v>
      </c>
      <c r="N67" s="61" t="s">
        <v>49</v>
      </c>
      <c r="O67" s="61">
        <v>5</v>
      </c>
      <c r="P67" s="61" t="s">
        <v>39</v>
      </c>
      <c r="Q67" s="61">
        <v>1310.3</v>
      </c>
      <c r="R67" s="61">
        <v>1310.3</v>
      </c>
      <c r="S67" s="61"/>
      <c r="T67" s="160">
        <f t="shared" si="16"/>
        <v>53.5253267973856</v>
      </c>
      <c r="U67" s="60">
        <f t="shared" si="2"/>
        <v>6</v>
      </c>
      <c r="V67" s="80"/>
      <c r="W67" s="65">
        <f t="shared" si="3"/>
        <v>117927000</v>
      </c>
      <c r="X67" s="65">
        <f t="shared" si="4"/>
        <v>353781000</v>
      </c>
      <c r="Y67" s="81">
        <f t="shared" si="5"/>
        <v>0</v>
      </c>
      <c r="Z67" s="65">
        <f t="shared" si="6"/>
        <v>471708000</v>
      </c>
      <c r="AA67" s="65" t="s">
        <v>40</v>
      </c>
      <c r="AB67" s="171"/>
      <c r="AC67" s="153"/>
      <c r="AD67" s="65">
        <v>10000</v>
      </c>
      <c r="AE67" s="65"/>
      <c r="AF67" s="65"/>
      <c r="AG67" s="65">
        <f t="shared" si="7"/>
        <v>13103000</v>
      </c>
      <c r="AH67" s="66">
        <f t="shared" si="8"/>
        <v>13103000</v>
      </c>
      <c r="AI67" s="65">
        <f t="shared" si="17"/>
        <v>484811000</v>
      </c>
      <c r="AJ67" s="29"/>
      <c r="AK67" s="67"/>
    </row>
    <row r="68" s="27" customFormat="1" ht="137.25" customHeight="1" spans="1:38">
      <c r="A68" s="153"/>
      <c r="B68" s="60"/>
      <c r="C68" s="60">
        <f>COUNTA($C$4:C67)</f>
        <v>55</v>
      </c>
      <c r="D68" s="60" t="s">
        <v>150</v>
      </c>
      <c r="E68" s="60" t="s">
        <v>151</v>
      </c>
      <c r="F68" s="148"/>
      <c r="G68" s="61">
        <v>3</v>
      </c>
      <c r="H68" s="61">
        <v>2448</v>
      </c>
      <c r="I68" s="61">
        <v>2448</v>
      </c>
      <c r="J68" s="61">
        <f t="shared" si="1"/>
        <v>0</v>
      </c>
      <c r="K68" s="61" t="s">
        <v>49</v>
      </c>
      <c r="L68" s="61">
        <v>6</v>
      </c>
      <c r="M68" s="61">
        <v>1128.1</v>
      </c>
      <c r="N68" s="61" t="s">
        <v>49</v>
      </c>
      <c r="O68" s="61">
        <v>6</v>
      </c>
      <c r="P68" s="61" t="s">
        <v>39</v>
      </c>
      <c r="Q68" s="61">
        <v>1115.9</v>
      </c>
      <c r="R68" s="61">
        <v>1115.9</v>
      </c>
      <c r="S68" s="61"/>
      <c r="T68" s="160">
        <f t="shared" si="16"/>
        <v>45.5841503267974</v>
      </c>
      <c r="U68" s="60">
        <f t="shared" si="2"/>
        <v>6</v>
      </c>
      <c r="V68" s="80"/>
      <c r="W68" s="65">
        <f t="shared" si="3"/>
        <v>100431000</v>
      </c>
      <c r="X68" s="65">
        <f t="shared" si="4"/>
        <v>301293000</v>
      </c>
      <c r="Y68" s="81">
        <f t="shared" si="5"/>
        <v>0</v>
      </c>
      <c r="Z68" s="65">
        <f t="shared" si="6"/>
        <v>401724000</v>
      </c>
      <c r="AA68" s="65" t="s">
        <v>40</v>
      </c>
      <c r="AB68" s="153"/>
      <c r="AC68" s="153"/>
      <c r="AD68" s="65">
        <v>10000</v>
      </c>
      <c r="AE68" s="65"/>
      <c r="AF68" s="65"/>
      <c r="AG68" s="65">
        <f t="shared" si="7"/>
        <v>11159000</v>
      </c>
      <c r="AH68" s="66">
        <f t="shared" si="8"/>
        <v>11159000</v>
      </c>
      <c r="AI68" s="65">
        <f t="shared" si="17"/>
        <v>412883000</v>
      </c>
      <c r="AJ68" s="29"/>
      <c r="AK68" s="67"/>
    </row>
    <row r="69" s="27" customFormat="1" ht="137.25" customHeight="1" spans="1:38">
      <c r="A69" s="153"/>
      <c r="B69" s="60"/>
      <c r="C69" s="60">
        <f>COUNTA($C$4:C68)</f>
        <v>56</v>
      </c>
      <c r="D69" s="60" t="s">
        <v>152</v>
      </c>
      <c r="E69" s="60" t="s">
        <v>153</v>
      </c>
      <c r="F69" s="148"/>
      <c r="G69" s="61">
        <v>6</v>
      </c>
      <c r="H69" s="61">
        <v>4896</v>
      </c>
      <c r="I69" s="162">
        <v>4892</v>
      </c>
      <c r="J69" s="61">
        <f t="shared" si="1"/>
        <v>4</v>
      </c>
      <c r="K69" s="61" t="s">
        <v>49</v>
      </c>
      <c r="L69" s="61">
        <v>15</v>
      </c>
      <c r="M69" s="61">
        <v>3168.1</v>
      </c>
      <c r="N69" s="61" t="s">
        <v>49</v>
      </c>
      <c r="O69" s="61">
        <v>15</v>
      </c>
      <c r="P69" s="61" t="s">
        <v>45</v>
      </c>
      <c r="Q69" s="61">
        <v>1627.5</v>
      </c>
      <c r="R69" s="61">
        <f>Q69+Q70+Q71</f>
        <v>2711.2</v>
      </c>
      <c r="S69" s="61"/>
      <c r="T69" s="163">
        <f t="shared" si="16"/>
        <v>55.375816993464</v>
      </c>
      <c r="U69" s="60">
        <f t="shared" si="2"/>
        <v>6</v>
      </c>
      <c r="V69" s="80"/>
      <c r="W69" s="65">
        <f t="shared" si="3"/>
        <v>244008000</v>
      </c>
      <c r="X69" s="65">
        <f t="shared" si="4"/>
        <v>732024000</v>
      </c>
      <c r="Y69" s="81">
        <f t="shared" si="5"/>
        <v>0</v>
      </c>
      <c r="Z69" s="65">
        <f t="shared" si="6"/>
        <v>976032000</v>
      </c>
      <c r="AA69" s="65" t="s">
        <v>40</v>
      </c>
      <c r="AB69" s="153"/>
      <c r="AC69" s="153"/>
      <c r="AD69" s="65">
        <v>10000</v>
      </c>
      <c r="AE69" s="65"/>
      <c r="AF69" s="65"/>
      <c r="AG69" s="65">
        <f t="shared" si="7"/>
        <v>27112000</v>
      </c>
      <c r="AH69" s="66">
        <f t="shared" si="8"/>
        <v>27112000</v>
      </c>
      <c r="AI69" s="65">
        <f>AH69+Z69</f>
        <v>1003144000</v>
      </c>
      <c r="AJ69" s="29"/>
      <c r="AK69" s="67"/>
    </row>
    <row r="70" s="27" customFormat="1" ht="137.25" customHeight="1" spans="1:38">
      <c r="A70" s="153"/>
      <c r="B70" s="70"/>
      <c r="C70" s="70"/>
      <c r="D70" s="70"/>
      <c r="E70" s="70"/>
      <c r="F70" s="80"/>
      <c r="G70" s="61"/>
      <c r="H70" s="61"/>
      <c r="I70" s="181"/>
      <c r="J70" s="61">
        <f t="shared" ref="J70:J75" si="18">H70-I70</f>
        <v>0</v>
      </c>
      <c r="K70" s="61" t="s">
        <v>49</v>
      </c>
      <c r="L70" s="182">
        <v>32</v>
      </c>
      <c r="M70" s="182">
        <v>792.1</v>
      </c>
      <c r="N70" s="61" t="s">
        <v>49</v>
      </c>
      <c r="O70" s="182">
        <v>32</v>
      </c>
      <c r="P70" s="183" t="s">
        <v>39</v>
      </c>
      <c r="Q70" s="182">
        <v>740.1</v>
      </c>
      <c r="R70" s="61"/>
      <c r="S70" s="61"/>
      <c r="T70" s="184"/>
      <c r="U70" s="70">
        <f t="shared" ref="U70:U75" si="19">IF(T70&lt;10,2,IF(T70&lt;20,3,IF(T70&lt;30,5,IF(T70&gt;=70,12,IF(T70&gt;=30,6)))))</f>
        <v>2</v>
      </c>
      <c r="V70" s="80"/>
      <c r="W70" s="65">
        <f t="shared" ref="W70:W75" si="20">R70*90000</f>
        <v>0</v>
      </c>
      <c r="X70" s="65">
        <f t="shared" ref="X70:X75" si="21">R70*3*90000</f>
        <v>0</v>
      </c>
      <c r="Y70" s="81">
        <f t="shared" ref="Y70:Y75" si="22">U70*V70*30*17000</f>
        <v>0</v>
      </c>
      <c r="Z70" s="65">
        <f t="shared" ref="Z70:Z75" si="23">+W70+X70+Y70</f>
        <v>0</v>
      </c>
      <c r="AA70" s="65" t="s">
        <v>40</v>
      </c>
      <c r="AB70" s="171"/>
      <c r="AC70" s="153"/>
      <c r="AD70" s="65">
        <v>10000</v>
      </c>
      <c r="AE70" s="65"/>
      <c r="AF70" s="65"/>
      <c r="AG70" s="65">
        <f t="shared" ref="AG70:AG75" si="24">AD70*R70</f>
        <v>0</v>
      </c>
      <c r="AH70" s="66">
        <f t="shared" ref="AH70:AH75" si="25">R70*10000</f>
        <v>0</v>
      </c>
      <c r="AI70" s="65"/>
      <c r="AJ70" s="29"/>
      <c r="AK70" s="67"/>
    </row>
    <row r="71" s="27" customFormat="1" ht="137.25" customHeight="1" spans="1:38">
      <c r="A71" s="153"/>
      <c r="B71" s="70"/>
      <c r="C71" s="70"/>
      <c r="D71" s="70"/>
      <c r="E71" s="70"/>
      <c r="F71" s="80"/>
      <c r="G71" s="61"/>
      <c r="H71" s="61"/>
      <c r="I71" s="164"/>
      <c r="J71" s="61">
        <f t="shared" si="18"/>
        <v>0</v>
      </c>
      <c r="K71" s="61" t="s">
        <v>49</v>
      </c>
      <c r="L71" s="182">
        <v>35</v>
      </c>
      <c r="M71" s="182">
        <v>792.2</v>
      </c>
      <c r="N71" s="61" t="s">
        <v>49</v>
      </c>
      <c r="O71" s="182">
        <v>35</v>
      </c>
      <c r="P71" s="183" t="s">
        <v>39</v>
      </c>
      <c r="Q71" s="182">
        <v>343.6</v>
      </c>
      <c r="R71" s="61"/>
      <c r="S71" s="61"/>
      <c r="T71" s="165"/>
      <c r="U71" s="70">
        <f t="shared" si="19"/>
        <v>2</v>
      </c>
      <c r="V71" s="80"/>
      <c r="W71" s="65">
        <f t="shared" si="20"/>
        <v>0</v>
      </c>
      <c r="X71" s="65">
        <f t="shared" si="21"/>
        <v>0</v>
      </c>
      <c r="Y71" s="81"/>
      <c r="Z71" s="65">
        <f t="shared" si="23"/>
        <v>0</v>
      </c>
      <c r="AA71" s="65" t="s">
        <v>40</v>
      </c>
      <c r="AB71" s="171"/>
      <c r="AC71" s="153"/>
      <c r="AD71" s="65">
        <v>10000</v>
      </c>
      <c r="AE71" s="65"/>
      <c r="AF71" s="65"/>
      <c r="AG71" s="65">
        <f t="shared" si="24"/>
        <v>0</v>
      </c>
      <c r="AH71" s="66">
        <f t="shared" si="25"/>
        <v>0</v>
      </c>
      <c r="AI71" s="65"/>
      <c r="AJ71" s="29"/>
      <c r="AK71" s="67"/>
    </row>
    <row r="72" s="27" customFormat="1" ht="137.25" customHeight="1" spans="1:38">
      <c r="A72" s="153"/>
      <c r="B72" s="60"/>
      <c r="C72" s="60">
        <f>COUNTA($C$4:C71)</f>
        <v>57</v>
      </c>
      <c r="D72" s="60" t="s">
        <v>154</v>
      </c>
      <c r="E72" s="60" t="s">
        <v>155</v>
      </c>
      <c r="F72" s="148"/>
      <c r="G72" s="61">
        <v>4</v>
      </c>
      <c r="H72" s="61">
        <v>2801</v>
      </c>
      <c r="I72" s="61">
        <v>2801</v>
      </c>
      <c r="J72" s="61">
        <f t="shared" si="18"/>
        <v>0</v>
      </c>
      <c r="K72" s="61" t="s">
        <v>49</v>
      </c>
      <c r="L72" s="61">
        <v>33</v>
      </c>
      <c r="M72" s="61">
        <v>562.3</v>
      </c>
      <c r="N72" s="61" t="s">
        <v>49</v>
      </c>
      <c r="O72" s="61">
        <v>33</v>
      </c>
      <c r="P72" s="61" t="s">
        <v>39</v>
      </c>
      <c r="Q72" s="61">
        <v>561</v>
      </c>
      <c r="R72" s="61">
        <v>561</v>
      </c>
      <c r="S72" s="61"/>
      <c r="T72" s="160">
        <f>R72/H72%</f>
        <v>20.0285612281328</v>
      </c>
      <c r="U72" s="60">
        <f t="shared" si="19"/>
        <v>5</v>
      </c>
      <c r="V72" s="80"/>
      <c r="W72" s="65">
        <f t="shared" si="20"/>
        <v>50490000</v>
      </c>
      <c r="X72" s="65">
        <f t="shared" si="21"/>
        <v>151470000</v>
      </c>
      <c r="Y72" s="81">
        <f t="shared" si="22"/>
        <v>0</v>
      </c>
      <c r="Z72" s="65">
        <f t="shared" si="23"/>
        <v>201960000</v>
      </c>
      <c r="AA72" s="65" t="s">
        <v>40</v>
      </c>
      <c r="AB72" s="153"/>
      <c r="AC72" s="153"/>
      <c r="AD72" s="65">
        <v>10000</v>
      </c>
      <c r="AE72" s="65"/>
      <c r="AF72" s="65"/>
      <c r="AG72" s="65">
        <f t="shared" si="24"/>
        <v>5610000</v>
      </c>
      <c r="AH72" s="66">
        <f t="shared" si="25"/>
        <v>5610000</v>
      </c>
      <c r="AI72" s="65">
        <f>+Z72+AH72</f>
        <v>207570000</v>
      </c>
      <c r="AJ72" s="29"/>
      <c r="AK72" s="67"/>
    </row>
    <row r="73" s="27" customFormat="1" ht="137.25" customHeight="1" spans="1:38">
      <c r="A73" s="153"/>
      <c r="B73" s="60"/>
      <c r="C73" s="60">
        <f>COUNTA($C$4:C72)</f>
        <v>58</v>
      </c>
      <c r="D73" s="60" t="s">
        <v>156</v>
      </c>
      <c r="E73" s="60" t="s">
        <v>157</v>
      </c>
      <c r="F73" s="148"/>
      <c r="G73" s="61">
        <v>1.33</v>
      </c>
      <c r="H73" s="61">
        <v>872</v>
      </c>
      <c r="I73" s="61">
        <v>872</v>
      </c>
      <c r="J73" s="61">
        <f t="shared" si="18"/>
        <v>0</v>
      </c>
      <c r="K73" s="61" t="s">
        <v>49</v>
      </c>
      <c r="L73" s="61">
        <v>34</v>
      </c>
      <c r="M73" s="61">
        <v>786.2</v>
      </c>
      <c r="N73" s="61" t="s">
        <v>49</v>
      </c>
      <c r="O73" s="61">
        <v>34</v>
      </c>
      <c r="P73" s="61" t="s">
        <v>39</v>
      </c>
      <c r="Q73" s="61">
        <v>683.1</v>
      </c>
      <c r="R73" s="61">
        <v>683.1</v>
      </c>
      <c r="S73" s="61"/>
      <c r="T73" s="160">
        <f>R73/H73%</f>
        <v>78.3371559633027</v>
      </c>
      <c r="U73" s="60">
        <f t="shared" si="19"/>
        <v>12</v>
      </c>
      <c r="V73" s="80"/>
      <c r="W73" s="65">
        <f t="shared" si="20"/>
        <v>61479000</v>
      </c>
      <c r="X73" s="65">
        <f t="shared" si="21"/>
        <v>184437000</v>
      </c>
      <c r="Y73" s="81">
        <f t="shared" si="22"/>
        <v>0</v>
      </c>
      <c r="Z73" s="65">
        <f t="shared" si="23"/>
        <v>245916000</v>
      </c>
      <c r="AA73" s="65" t="s">
        <v>40</v>
      </c>
      <c r="AB73" s="153"/>
      <c r="AC73" s="153"/>
      <c r="AD73" s="65">
        <v>10000</v>
      </c>
      <c r="AE73" s="65"/>
      <c r="AF73" s="65"/>
      <c r="AG73" s="65">
        <f t="shared" si="24"/>
        <v>6831000</v>
      </c>
      <c r="AH73" s="66">
        <f t="shared" si="25"/>
        <v>6831000</v>
      </c>
      <c r="AI73" s="65">
        <f t="shared" ref="AI73:AI75" si="26">+Z73+AH73</f>
        <v>252747000</v>
      </c>
      <c r="AJ73" s="29"/>
      <c r="AK73" s="67"/>
    </row>
    <row r="74" s="27" customFormat="1" ht="137.25" customHeight="1" spans="1:38">
      <c r="A74" s="153"/>
      <c r="B74" s="60"/>
      <c r="C74" s="60">
        <f>COUNTA($C$4:C73)</f>
        <v>59</v>
      </c>
      <c r="D74" s="60" t="s">
        <v>158</v>
      </c>
      <c r="E74" s="60" t="s">
        <v>159</v>
      </c>
      <c r="F74" s="148"/>
      <c r="G74" s="61">
        <v>6</v>
      </c>
      <c r="H74" s="61">
        <v>4896</v>
      </c>
      <c r="I74" s="61">
        <v>4896</v>
      </c>
      <c r="J74" s="61">
        <f t="shared" si="18"/>
        <v>0</v>
      </c>
      <c r="K74" s="61" t="s">
        <v>49</v>
      </c>
      <c r="L74" s="61">
        <v>53</v>
      </c>
      <c r="M74" s="61">
        <v>3598.3</v>
      </c>
      <c r="N74" s="61" t="s">
        <v>49</v>
      </c>
      <c r="O74" s="61">
        <v>53</v>
      </c>
      <c r="P74" s="61" t="s">
        <v>39</v>
      </c>
      <c r="Q74" s="61">
        <v>92.8</v>
      </c>
      <c r="R74" s="61">
        <v>92.8</v>
      </c>
      <c r="S74" s="61"/>
      <c r="T74" s="160">
        <f>R74/H74%</f>
        <v>1.89542483660131</v>
      </c>
      <c r="U74" s="60">
        <f t="shared" si="19"/>
        <v>2</v>
      </c>
      <c r="V74" s="80"/>
      <c r="W74" s="65">
        <f t="shared" si="20"/>
        <v>8352000</v>
      </c>
      <c r="X74" s="65">
        <f t="shared" si="21"/>
        <v>25056000</v>
      </c>
      <c r="Y74" s="81">
        <f t="shared" si="22"/>
        <v>0</v>
      </c>
      <c r="Z74" s="65">
        <f t="shared" si="23"/>
        <v>33408000</v>
      </c>
      <c r="AA74" s="65" t="s">
        <v>40</v>
      </c>
      <c r="AB74" s="153"/>
      <c r="AC74" s="153"/>
      <c r="AD74" s="65">
        <v>10000</v>
      </c>
      <c r="AE74" s="65"/>
      <c r="AF74" s="65"/>
      <c r="AG74" s="65">
        <f t="shared" si="24"/>
        <v>928000</v>
      </c>
      <c r="AH74" s="66">
        <f t="shared" si="25"/>
        <v>928000</v>
      </c>
      <c r="AI74" s="65">
        <f t="shared" si="26"/>
        <v>34336000</v>
      </c>
      <c r="AJ74" s="29"/>
      <c r="AK74" s="67"/>
    </row>
    <row r="75" s="27" customFormat="1" ht="137.25" customHeight="1" spans="1:38">
      <c r="A75" s="153"/>
      <c r="B75" s="60"/>
      <c r="C75" s="60">
        <f>COUNTA($C$4:C74)</f>
        <v>60</v>
      </c>
      <c r="D75" s="60" t="s">
        <v>160</v>
      </c>
      <c r="E75" s="60" t="s">
        <v>161</v>
      </c>
      <c r="F75" s="148"/>
      <c r="G75" s="61">
        <v>4</v>
      </c>
      <c r="H75" s="61">
        <v>3264</v>
      </c>
      <c r="I75" s="61">
        <v>3264</v>
      </c>
      <c r="J75" s="61">
        <f t="shared" si="18"/>
        <v>0</v>
      </c>
      <c r="K75" s="61">
        <v>7</v>
      </c>
      <c r="L75" s="61">
        <v>11</v>
      </c>
      <c r="M75" s="61">
        <v>2206.4</v>
      </c>
      <c r="N75" s="61">
        <v>7</v>
      </c>
      <c r="O75" s="61">
        <v>11</v>
      </c>
      <c r="P75" s="61" t="s">
        <v>39</v>
      </c>
      <c r="Q75" s="61">
        <v>7.8</v>
      </c>
      <c r="R75" s="61">
        <v>7.8</v>
      </c>
      <c r="S75" s="61"/>
      <c r="T75" s="160">
        <f>R75/H75%</f>
        <v>0.238970588235294</v>
      </c>
      <c r="U75" s="60">
        <f t="shared" si="19"/>
        <v>2</v>
      </c>
      <c r="V75" s="80"/>
      <c r="W75" s="65">
        <f t="shared" si="20"/>
        <v>702000</v>
      </c>
      <c r="X75" s="65">
        <f t="shared" si="21"/>
        <v>2106000</v>
      </c>
      <c r="Y75" s="81">
        <f t="shared" si="22"/>
        <v>0</v>
      </c>
      <c r="Z75" s="65">
        <f t="shared" si="23"/>
        <v>2808000</v>
      </c>
      <c r="AA75" s="65" t="s">
        <v>40</v>
      </c>
      <c r="AB75" s="153"/>
      <c r="AC75" s="153"/>
      <c r="AD75" s="65">
        <v>10000</v>
      </c>
      <c r="AE75" s="65"/>
      <c r="AF75" s="65"/>
      <c r="AG75" s="65">
        <f t="shared" si="24"/>
        <v>78000</v>
      </c>
      <c r="AH75" s="66">
        <f t="shared" si="25"/>
        <v>78000</v>
      </c>
      <c r="AI75" s="65">
        <f t="shared" si="26"/>
        <v>2886000</v>
      </c>
      <c r="AJ75" s="29"/>
      <c r="AK75" s="67"/>
    </row>
    <row r="76" spans="1:38">
      <c r="I76" s="96">
        <f>SUM(I5:I75)</f>
        <v>187409</v>
      </c>
    </row>
  </sheetData>
  <autoFilter xmlns:etc="http://www.wps.cn/officeDocument/2017/etCustomData" ref="A4:AL76" etc:filterBottomFollowUsedRange="0">
    <extLst/>
  </autoFilter>
  <mergeCells count="187">
    <mergeCell ref="K2:M2"/>
    <mergeCell ref="N2:P2"/>
    <mergeCell ref="W2:Z2"/>
    <mergeCell ref="AA2:AH2"/>
    <mergeCell ref="B10:B11"/>
    <mergeCell ref="B19:B20"/>
    <mergeCell ref="B27:B28"/>
    <mergeCell ref="B31:B32"/>
    <mergeCell ref="B35:B36"/>
    <mergeCell ref="B38:B39"/>
    <mergeCell ref="B42:B43"/>
    <mergeCell ref="B51:B52"/>
    <mergeCell ref="B59:B60"/>
    <mergeCell ref="B69:B71"/>
    <mergeCell ref="C10:C11"/>
    <mergeCell ref="C19:C20"/>
    <mergeCell ref="C27:C28"/>
    <mergeCell ref="C31:C32"/>
    <mergeCell ref="C35:C36"/>
    <mergeCell ref="C38:C39"/>
    <mergeCell ref="C42:C43"/>
    <mergeCell ref="C51:C52"/>
    <mergeCell ref="C59:C60"/>
    <mergeCell ref="C69:C71"/>
    <mergeCell ref="D2:D3"/>
    <mergeCell ref="D10:D11"/>
    <mergeCell ref="D19:D20"/>
    <mergeCell ref="D27:D28"/>
    <mergeCell ref="D31:D32"/>
    <mergeCell ref="D35:D36"/>
    <mergeCell ref="D38:D39"/>
    <mergeCell ref="D42:D43"/>
    <mergeCell ref="D51:D52"/>
    <mergeCell ref="D59:D60"/>
    <mergeCell ref="D69:D71"/>
    <mergeCell ref="E2:E3"/>
    <mergeCell ref="E10:E11"/>
    <mergeCell ref="E19:E20"/>
    <mergeCell ref="E27:E28"/>
    <mergeCell ref="E31:E32"/>
    <mergeCell ref="E35:E36"/>
    <mergeCell ref="E38:E39"/>
    <mergeCell ref="E42:E43"/>
    <mergeCell ref="E51:E52"/>
    <mergeCell ref="E59:E60"/>
    <mergeCell ref="E69:E71"/>
    <mergeCell ref="F2:F3"/>
    <mergeCell ref="G2:G3"/>
    <mergeCell ref="G10:G11"/>
    <mergeCell ref="G19:G20"/>
    <mergeCell ref="G27:G28"/>
    <mergeCell ref="G31:G32"/>
    <mergeCell ref="G35:G36"/>
    <mergeCell ref="G38:G39"/>
    <mergeCell ref="G42:G43"/>
    <mergeCell ref="G51:G52"/>
    <mergeCell ref="G59:G60"/>
    <mergeCell ref="G69:G71"/>
    <mergeCell ref="H2:H3"/>
    <mergeCell ref="H10:H11"/>
    <mergeCell ref="H19:H20"/>
    <mergeCell ref="H27:H28"/>
    <mergeCell ref="H31:H32"/>
    <mergeCell ref="H35:H36"/>
    <mergeCell ref="H38:H39"/>
    <mergeCell ref="H42:H43"/>
    <mergeCell ref="H51:H52"/>
    <mergeCell ref="H59:H60"/>
    <mergeCell ref="H69:H71"/>
    <mergeCell ref="I2:I3"/>
    <mergeCell ref="I10:I11"/>
    <mergeCell ref="I19:I20"/>
    <mergeCell ref="I27:I28"/>
    <mergeCell ref="I31:I32"/>
    <mergeCell ref="I35:I36"/>
    <mergeCell ref="I38:I39"/>
    <mergeCell ref="I42:I43"/>
    <mergeCell ref="I51:I52"/>
    <mergeCell ref="I59:I60"/>
    <mergeCell ref="I69:I71"/>
    <mergeCell ref="Q2:Q3"/>
    <mergeCell ref="R2:R3"/>
    <mergeCell ref="R10:R11"/>
    <mergeCell ref="R19:R20"/>
    <mergeCell ref="R27:R28"/>
    <mergeCell ref="R31:R32"/>
    <mergeCell ref="R35:R36"/>
    <mergeCell ref="R38:R39"/>
    <mergeCell ref="R42:R43"/>
    <mergeCell ref="R51:R52"/>
    <mergeCell ref="R59:R60"/>
    <mergeCell ref="R69:R71"/>
    <mergeCell ref="T2:T3"/>
    <mergeCell ref="T19:T20"/>
    <mergeCell ref="T27:T28"/>
    <mergeCell ref="T31:T32"/>
    <mergeCell ref="T35:T36"/>
    <mergeCell ref="T38:T39"/>
    <mergeCell ref="T42:T43"/>
    <mergeCell ref="T51:T52"/>
    <mergeCell ref="T59:T60"/>
    <mergeCell ref="T69:T71"/>
    <mergeCell ref="U2:U3"/>
    <mergeCell ref="U10:U11"/>
    <mergeCell ref="U19:U20"/>
    <mergeCell ref="U27:U28"/>
    <mergeCell ref="U31:U32"/>
    <mergeCell ref="U35:U36"/>
    <mergeCell ref="U38:U39"/>
    <mergeCell ref="U42:U43"/>
    <mergeCell ref="U51:U52"/>
    <mergeCell ref="U59:U60"/>
    <mergeCell ref="U69:U71"/>
    <mergeCell ref="V2:V3"/>
    <mergeCell ref="W10:W11"/>
    <mergeCell ref="W19:W20"/>
    <mergeCell ref="W27:W28"/>
    <mergeCell ref="W31:W32"/>
    <mergeCell ref="W35:W36"/>
    <mergeCell ref="W38:W39"/>
    <mergeCell ref="W42:W43"/>
    <mergeCell ref="W51:W52"/>
    <mergeCell ref="W59:W60"/>
    <mergeCell ref="W69:W71"/>
    <mergeCell ref="X10:X11"/>
    <mergeCell ref="X19:X20"/>
    <mergeCell ref="X27:X28"/>
    <mergeCell ref="X31:X32"/>
    <mergeCell ref="X35:X36"/>
    <mergeCell ref="X38:X39"/>
    <mergeCell ref="X42:X43"/>
    <mergeCell ref="X51:X52"/>
    <mergeCell ref="X59:X60"/>
    <mergeCell ref="X69:X71"/>
    <mergeCell ref="Y70:Y71"/>
    <mergeCell ref="AA10:AA11"/>
    <mergeCell ref="AA19:AA20"/>
    <mergeCell ref="AA27:AA28"/>
    <mergeCell ref="AA31:AA32"/>
    <mergeCell ref="AA35:AA36"/>
    <mergeCell ref="AA38:AA39"/>
    <mergeCell ref="AA42:AA43"/>
    <mergeCell ref="AA51:AA52"/>
    <mergeCell ref="AA59:AA60"/>
    <mergeCell ref="AA69:AA71"/>
    <mergeCell ref="AD10:AD11"/>
    <mergeCell ref="AD19:AD20"/>
    <mergeCell ref="AD27:AD28"/>
    <mergeCell ref="AD31:AD32"/>
    <mergeCell ref="AD35:AD36"/>
    <mergeCell ref="AD38:AD39"/>
    <mergeCell ref="AD42:AD43"/>
    <mergeCell ref="AD51:AD52"/>
    <mergeCell ref="AD59:AD60"/>
    <mergeCell ref="AD69:AD71"/>
    <mergeCell ref="AE10:AE11"/>
    <mergeCell ref="AE19:AE20"/>
    <mergeCell ref="AE27:AE28"/>
    <mergeCell ref="AE31:AE32"/>
    <mergeCell ref="AE35:AE36"/>
    <mergeCell ref="AE38:AE39"/>
    <mergeCell ref="AE42:AE43"/>
    <mergeCell ref="AE51:AE52"/>
    <mergeCell ref="AE59:AE60"/>
    <mergeCell ref="AE69:AE71"/>
    <mergeCell ref="AF10:AF11"/>
    <mergeCell ref="AF19:AF20"/>
    <mergeCell ref="AF27:AF28"/>
    <mergeCell ref="AF31:AF32"/>
    <mergeCell ref="AF35:AF36"/>
    <mergeCell ref="AF38:AF39"/>
    <mergeCell ref="AF42:AF43"/>
    <mergeCell ref="AF51:AF52"/>
    <mergeCell ref="AF59:AF60"/>
    <mergeCell ref="AF69:AF71"/>
    <mergeCell ref="AG10:AG11"/>
    <mergeCell ref="AG19:AG20"/>
    <mergeCell ref="AG27:AG28"/>
    <mergeCell ref="AG31:AG32"/>
    <mergeCell ref="AG35:AG36"/>
    <mergeCell ref="AG38:AG39"/>
    <mergeCell ref="AG42:AG43"/>
    <mergeCell ref="AG51:AG52"/>
    <mergeCell ref="AG59:AG60"/>
    <mergeCell ref="AG69:AG71"/>
    <mergeCell ref="AI2:AI3"/>
    <mergeCell ref="AI10:AI11"/>
  </mergeCells>
  <conditionalFormatting sqref="B12:C16 B5:C10">
    <cfRule type="duplicateValues" dxfId="0" priority="7"/>
  </conditionalFormatting>
  <conditionalFormatting sqref="D12:D16 D5:D10">
    <cfRule type="duplicateValues" dxfId="0" priority="15"/>
  </conditionalFormatting>
  <conditionalFormatting sqref="B17:C19 B21:C25">
    <cfRule type="duplicateValues" dxfId="0" priority="5"/>
  </conditionalFormatting>
  <conditionalFormatting sqref="D17:D19 D21:D25">
    <cfRule type="duplicateValues" dxfId="0" priority="13"/>
  </conditionalFormatting>
  <conditionalFormatting sqref="B44:C51 B26:C27 B29:C31 B33:C35 B40:C42 B37:C38 B61:C65 B53:C59">
    <cfRule type="duplicateValues" dxfId="0" priority="3"/>
  </conditionalFormatting>
  <conditionalFormatting sqref="D44:D51 D26:D27 D29:D31 D33:D35 D40:D42 D37:D38 D61:D65 D53:D59">
    <cfRule type="duplicateValues" dxfId="0" priority="11"/>
  </conditionalFormatting>
  <conditionalFormatting sqref="B72:C75 B66:C69">
    <cfRule type="duplicateValues" dxfId="0" priority="1"/>
  </conditionalFormatting>
  <conditionalFormatting sqref="D72:D75 D66:D69">
    <cfRule type="duplicateValues" dxfId="0" priority="9"/>
  </conditionalFormatting>
  <pageMargins left="0.45" right="0.2" top="0.5" bottom="0.5" header="0.3" footer="0.3"/>
  <pageSetup paperSize="9" scale="51" orientation="portrait"/>
  <headerFooter/>
  <rowBreaks count="2" manualBreakCount="2">
    <brk id="42" max="31" man="1"/>
    <brk id="71" max="3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76"/>
  <sheetViews>
    <sheetView view="pageBreakPreview" zoomScale="70" zoomScaleNormal="59" topLeftCell="B1" workbookViewId="0">
      <pane xSplit="4" ySplit="3" topLeftCell="F27" activePane="bottomRight" state="frozen"/>
      <selection/>
      <selection pane="topRight"/>
      <selection pane="bottomLeft"/>
      <selection pane="bottomRight" activeCell="F27" sqref="$A27:$XFD28"/>
    </sheetView>
  </sheetViews>
  <sheetFormatPr defaultColWidth="8.85714285714286" defaultRowHeight="20.25"/>
  <cols>
    <col min="1" max="1" width="4.28571428571429" style="31" hidden="1" customWidth="1"/>
    <col min="2" max="2" width="6.57142857142857" style="27" customWidth="1"/>
    <col min="3" max="3" width="8.57142857142857" style="31" customWidth="1"/>
    <col min="4" max="4" width="24.2857142857143" style="31" customWidth="1"/>
    <col min="5" max="5" width="28.1428571428571" style="31" customWidth="1"/>
    <col min="6" max="6" width="20.8571428571429" style="31" hidden="1" customWidth="1"/>
    <col min="7" max="7" width="8.28571428571429" style="31" customWidth="1"/>
    <col min="8" max="9" width="11.4285714285714" style="96" customWidth="1"/>
    <col min="10" max="10" width="11.4285714285714" style="96" hidden="1" customWidth="1"/>
    <col min="11" max="11" width="9.14285714285714" style="31" customWidth="1"/>
    <col min="12" max="12" width="9.28571428571429" style="31" customWidth="1"/>
    <col min="13" max="13" width="13.4285714285714" style="31" customWidth="1"/>
    <col min="14" max="14" width="8.71428571428571" style="31" customWidth="1"/>
    <col min="15" max="15" width="9.28571428571429" style="31" customWidth="1"/>
    <col min="16" max="16" width="9.42857142857143" style="31" customWidth="1"/>
    <col min="17" max="17" width="15.7142857142857" style="31" customWidth="1"/>
    <col min="18" max="18" width="26.2857142857143" style="97" customWidth="1"/>
    <col min="19" max="19" width="13.4285714285714" style="97" hidden="1" customWidth="1"/>
    <col min="20" max="20" width="13.5714285714286" style="35" customWidth="1"/>
    <col min="21" max="21" width="10.5714285714286" style="31" customWidth="1"/>
    <col min="22" max="22" width="10.2857142857143" style="31" customWidth="1"/>
    <col min="23" max="23" width="23.8571428571429" style="31" customWidth="1"/>
    <col min="24" max="24" width="25" style="31" customWidth="1"/>
    <col min="25" max="25" width="21" style="31" customWidth="1"/>
    <col min="26" max="26" width="25.1428571428571" style="36" customWidth="1"/>
    <col min="27" max="27" width="41.1428571428571" style="37" customWidth="1"/>
    <col min="28" max="28" width="9.85714285714286" style="27" hidden="1" customWidth="1"/>
    <col min="29" max="29" width="9.42857142857143" style="27" hidden="1" customWidth="1"/>
    <col min="30" max="30" width="17" style="27" customWidth="1"/>
    <col min="31" max="31" width="14.4285714285714" style="27" hidden="1" customWidth="1"/>
    <col min="32" max="32" width="8.85714285714286" style="27" hidden="1" customWidth="1"/>
    <col min="33" max="33" width="24.7142857142857" style="27" customWidth="1"/>
    <col min="34" max="34" width="24.4285714285714" style="27" customWidth="1"/>
    <col min="35" max="35" width="25.7142857142857" style="27" customWidth="1"/>
    <col min="36" max="36" width="22.1428571428571" style="29" customWidth="1"/>
    <col min="37" max="37" width="19.1428571428571" style="31" customWidth="1"/>
    <col min="38" max="16384" width="8.85714285714286" style="31"/>
  </cols>
  <sheetData>
    <row r="1" ht="207.75" customHeight="1" spans="1:37">
      <c r="B1" s="98" t="s">
        <v>162</v>
      </c>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row>
    <row r="2" s="24" customFormat="1" ht="57.75" customHeight="1" spans="1:37">
      <c r="A2" s="73"/>
      <c r="B2" s="41" t="s">
        <v>1</v>
      </c>
      <c r="C2" s="41" t="s">
        <v>2</v>
      </c>
      <c r="D2" s="99" t="s">
        <v>3</v>
      </c>
      <c r="E2" s="99" t="s">
        <v>3</v>
      </c>
      <c r="F2" s="99" t="s">
        <v>4</v>
      </c>
      <c r="G2" s="99" t="s">
        <v>5</v>
      </c>
      <c r="H2" s="100" t="s">
        <v>6</v>
      </c>
      <c r="I2" s="100" t="s">
        <v>7</v>
      </c>
      <c r="J2" s="101"/>
      <c r="K2" s="102" t="s">
        <v>8</v>
      </c>
      <c r="L2" s="103"/>
      <c r="M2" s="104"/>
      <c r="N2" s="102" t="s">
        <v>9</v>
      </c>
      <c r="O2" s="103"/>
      <c r="P2" s="104"/>
      <c r="Q2" s="99" t="s">
        <v>10</v>
      </c>
      <c r="R2" s="99" t="s">
        <v>11</v>
      </c>
      <c r="S2" s="99"/>
      <c r="T2" s="99" t="s">
        <v>12</v>
      </c>
      <c r="U2" s="99" t="s">
        <v>13</v>
      </c>
      <c r="V2" s="99" t="s">
        <v>14</v>
      </c>
      <c r="W2" s="105" t="s">
        <v>15</v>
      </c>
      <c r="X2" s="106"/>
      <c r="Y2" s="106"/>
      <c r="Z2" s="107"/>
      <c r="AA2" s="108" t="s">
        <v>16</v>
      </c>
      <c r="AB2" s="109"/>
      <c r="AC2" s="109"/>
      <c r="AD2" s="109"/>
      <c r="AE2" s="109"/>
      <c r="AF2" s="109"/>
      <c r="AG2" s="109"/>
      <c r="AH2" s="110"/>
      <c r="AI2" s="111" t="s">
        <v>17</v>
      </c>
      <c r="AJ2" s="46"/>
    </row>
    <row r="3" s="24" customFormat="1" ht="154.5" customHeight="1" spans="1:37">
      <c r="A3" s="73"/>
      <c r="B3" s="41"/>
      <c r="C3" s="41"/>
      <c r="D3" s="112"/>
      <c r="E3" s="112"/>
      <c r="F3" s="112"/>
      <c r="G3" s="112"/>
      <c r="H3" s="113"/>
      <c r="I3" s="113"/>
      <c r="J3" s="113"/>
      <c r="K3" s="41" t="s">
        <v>18</v>
      </c>
      <c r="L3" s="41" t="s">
        <v>19</v>
      </c>
      <c r="M3" s="41" t="s">
        <v>20</v>
      </c>
      <c r="N3" s="41" t="s">
        <v>18</v>
      </c>
      <c r="O3" s="41" t="s">
        <v>19</v>
      </c>
      <c r="P3" s="41" t="s">
        <v>21</v>
      </c>
      <c r="Q3" s="112"/>
      <c r="R3" s="112"/>
      <c r="S3" s="112"/>
      <c r="T3" s="112"/>
      <c r="U3" s="112"/>
      <c r="V3" s="112"/>
      <c r="W3" s="44" t="s">
        <v>22</v>
      </c>
      <c r="X3" s="44" t="s">
        <v>23</v>
      </c>
      <c r="Y3" s="44" t="s">
        <v>24</v>
      </c>
      <c r="Z3" s="44" t="s">
        <v>25</v>
      </c>
      <c r="AA3" s="44" t="s">
        <v>26</v>
      </c>
      <c r="AB3" s="44" t="s">
        <v>27</v>
      </c>
      <c r="AC3" s="44" t="s">
        <v>28</v>
      </c>
      <c r="AD3" s="44" t="s">
        <v>29</v>
      </c>
      <c r="AE3" s="44" t="s">
        <v>30</v>
      </c>
      <c r="AF3" s="114" t="s">
        <v>31</v>
      </c>
      <c r="AG3" s="48" t="s">
        <v>32</v>
      </c>
      <c r="AH3" s="44" t="s">
        <v>33</v>
      </c>
      <c r="AI3" s="115"/>
      <c r="AJ3" s="46"/>
    </row>
    <row r="4" s="25" customFormat="1" ht="34.15" customHeight="1" spans="1:37">
      <c r="A4" s="116"/>
      <c r="B4" s="117"/>
      <c r="C4" s="118" t="s">
        <v>2</v>
      </c>
      <c r="D4" s="119" t="s">
        <v>34</v>
      </c>
      <c r="E4" s="120" t="s">
        <v>35</v>
      </c>
      <c r="F4" s="121">
        <f>+Q4+26385</f>
        <v>60003</v>
      </c>
      <c r="G4" s="120"/>
      <c r="H4" s="122"/>
      <c r="I4" s="122"/>
      <c r="J4" s="122"/>
      <c r="K4" s="120"/>
      <c r="L4" s="120"/>
      <c r="M4" s="120"/>
      <c r="N4" s="120"/>
      <c r="O4" s="120"/>
      <c r="P4" s="120"/>
      <c r="Q4" s="123">
        <f>SUM(Q5:Q75)</f>
        <v>33618</v>
      </c>
      <c r="R4" s="123">
        <f>SUM(R5:R75)</f>
        <v>33618</v>
      </c>
      <c r="S4" s="123"/>
      <c r="T4" s="123"/>
      <c r="U4" s="123"/>
      <c r="V4" s="123">
        <f>SUM(V5:V75)</f>
        <v>0</v>
      </c>
      <c r="W4" s="124">
        <f>SUM(W5:W75)</f>
        <v>3025620000</v>
      </c>
      <c r="X4" s="124">
        <f>SUM(X5:X75)</f>
        <v>9076860000</v>
      </c>
      <c r="Y4" s="124">
        <f>SUM(Y5:Y75)</f>
        <v>0</v>
      </c>
      <c r="Z4" s="124">
        <f>SUM(Z5:Z75)</f>
        <v>12102480000</v>
      </c>
      <c r="AA4" s="125"/>
      <c r="AB4" s="126"/>
      <c r="AC4" s="126"/>
      <c r="AD4" s="126"/>
      <c r="AE4" s="126"/>
      <c r="AF4" s="127"/>
      <c r="AG4" s="128">
        <f>SUM(AG5:AG75)</f>
        <v>336180000</v>
      </c>
      <c r="AH4" s="128">
        <f>SUM(AH5:AH75)</f>
        <v>336180000</v>
      </c>
      <c r="AI4" s="124">
        <f>SUM(AI5:AI75)</f>
        <v>12438660000</v>
      </c>
      <c r="AJ4" s="57"/>
      <c r="AK4" s="58"/>
    </row>
    <row r="5" s="93" customFormat="1" ht="137.25" customHeight="1" spans="1:37">
      <c r="A5" s="129"/>
      <c r="B5" s="130"/>
      <c r="C5" s="130">
        <f>COUNTA($C$4:C4)</f>
        <v>1</v>
      </c>
      <c r="D5" s="130" t="s">
        <v>36</v>
      </c>
      <c r="E5" s="131" t="s">
        <v>37</v>
      </c>
      <c r="F5" s="132"/>
      <c r="G5" s="133">
        <v>4.5</v>
      </c>
      <c r="H5" s="133">
        <v>3672</v>
      </c>
      <c r="I5" s="133">
        <v>3672</v>
      </c>
      <c r="J5" s="133">
        <f t="shared" ref="J5:J68" si="0">H5-I5</f>
        <v>0</v>
      </c>
      <c r="K5" s="133" t="s">
        <v>38</v>
      </c>
      <c r="L5" s="133">
        <v>311</v>
      </c>
      <c r="M5" s="133">
        <v>3366.8</v>
      </c>
      <c r="N5" s="133" t="s">
        <v>38</v>
      </c>
      <c r="O5" s="133">
        <v>311</v>
      </c>
      <c r="P5" s="133" t="s">
        <v>39</v>
      </c>
      <c r="Q5" s="133">
        <v>107.9</v>
      </c>
      <c r="R5" s="133">
        <v>107.9</v>
      </c>
      <c r="S5" s="133"/>
      <c r="T5" s="134">
        <f t="shared" ref="T5:T10" si="1">R5/H5%</f>
        <v>2.93845315904139</v>
      </c>
      <c r="U5" s="131">
        <f>IF(T5&lt;10,2,IF(T5&lt;20,3,IF(T5&lt;30,5,IF(T5&gt;=70,12,IF(T5&gt;=30,6)))))</f>
        <v>2</v>
      </c>
      <c r="V5" s="132"/>
      <c r="W5" s="135">
        <f>R5*90000</f>
        <v>9711000</v>
      </c>
      <c r="X5" s="135">
        <f>R5*3*90000</f>
        <v>29133000</v>
      </c>
      <c r="Y5" s="136">
        <f>U5*V5*30*17000</f>
        <v>0</v>
      </c>
      <c r="Z5" s="135">
        <f>+W5+X5+Y5</f>
        <v>38844000</v>
      </c>
      <c r="AA5" s="135" t="s">
        <v>40</v>
      </c>
      <c r="AB5" s="137"/>
      <c r="AC5" s="137"/>
      <c r="AD5" s="135">
        <v>10000</v>
      </c>
      <c r="AE5" s="135"/>
      <c r="AF5" s="135"/>
      <c r="AG5" s="135">
        <f>AD5*R5</f>
        <v>1079000</v>
      </c>
      <c r="AH5" s="138">
        <f>R5*10000</f>
        <v>1079000</v>
      </c>
      <c r="AI5" s="135">
        <f>AH5+Z5</f>
        <v>39923000</v>
      </c>
      <c r="AJ5" s="95"/>
    </row>
    <row r="6" s="93" customFormat="1" ht="137.25" customHeight="1" spans="1:37">
      <c r="A6" s="129"/>
      <c r="B6" s="130"/>
      <c r="C6" s="130">
        <f>COUNTA($C$4:C5)</f>
        <v>2</v>
      </c>
      <c r="D6" s="130" t="s">
        <v>41</v>
      </c>
      <c r="E6" s="131" t="s">
        <v>42</v>
      </c>
      <c r="F6" s="139"/>
      <c r="G6" s="133">
        <v>3</v>
      </c>
      <c r="H6" s="133">
        <v>2448</v>
      </c>
      <c r="I6" s="133">
        <v>2431</v>
      </c>
      <c r="J6" s="133">
        <f t="shared" si="0"/>
        <v>17</v>
      </c>
      <c r="K6" s="133" t="s">
        <v>38</v>
      </c>
      <c r="L6" s="133">
        <v>331</v>
      </c>
      <c r="M6" s="133">
        <v>2359.2</v>
      </c>
      <c r="N6" s="133" t="s">
        <v>38</v>
      </c>
      <c r="O6" s="133">
        <v>331</v>
      </c>
      <c r="P6" s="133" t="s">
        <v>39</v>
      </c>
      <c r="Q6" s="133">
        <v>1371.1</v>
      </c>
      <c r="R6" s="133">
        <v>1371.1</v>
      </c>
      <c r="S6" s="133"/>
      <c r="T6" s="134">
        <f t="shared" si="1"/>
        <v>56.0089869281046</v>
      </c>
      <c r="U6" s="131">
        <f t="shared" ref="U6:U69" si="2">IF(T6&lt;10,2,IF(T6&lt;20,3,IF(T6&lt;30,5,IF(T6&gt;=70,12,IF(T6&gt;=30,6)))))</f>
        <v>6</v>
      </c>
      <c r="V6" s="132"/>
      <c r="W6" s="135">
        <f t="shared" ref="W6:W69" si="3">R6*90000</f>
        <v>123399000</v>
      </c>
      <c r="X6" s="135">
        <f t="shared" ref="X6:X69" si="4">R6*3*90000</f>
        <v>370197000</v>
      </c>
      <c r="Y6" s="136">
        <f t="shared" ref="Y6:Y69" si="5">U6*V6*30*17000</f>
        <v>0</v>
      </c>
      <c r="Z6" s="135">
        <f t="shared" ref="Z6:Z69" si="6">+W6+X6+Y6</f>
        <v>493596000</v>
      </c>
      <c r="AA6" s="135" t="s">
        <v>40</v>
      </c>
      <c r="AB6" s="137"/>
      <c r="AC6" s="137"/>
      <c r="AD6" s="135">
        <v>10000</v>
      </c>
      <c r="AE6" s="135"/>
      <c r="AF6" s="135"/>
      <c r="AG6" s="135">
        <f t="shared" ref="AG6:AG69" si="7">AD6*R6</f>
        <v>13711000</v>
      </c>
      <c r="AH6" s="138">
        <f t="shared" ref="AH6:AH69" si="8">R6*10000</f>
        <v>13711000</v>
      </c>
      <c r="AI6" s="135">
        <f>+Z6+AH6</f>
        <v>507307000</v>
      </c>
      <c r="AJ6" s="95"/>
      <c r="AK6" s="140"/>
    </row>
    <row r="7" s="93" customFormat="1" ht="137.25" customHeight="1" spans="1:37">
      <c r="A7" s="129"/>
      <c r="B7" s="130"/>
      <c r="C7" s="130">
        <f>COUNTA($C$4:C6)</f>
        <v>3</v>
      </c>
      <c r="D7" s="130" t="s">
        <v>43</v>
      </c>
      <c r="E7" s="131" t="s">
        <v>44</v>
      </c>
      <c r="F7" s="139"/>
      <c r="G7" s="133">
        <v>4.5</v>
      </c>
      <c r="H7" s="133">
        <v>3148</v>
      </c>
      <c r="I7" s="133">
        <v>3672</v>
      </c>
      <c r="J7" s="133">
        <f t="shared" si="0"/>
        <v>-524</v>
      </c>
      <c r="K7" s="133" t="s">
        <v>38</v>
      </c>
      <c r="L7" s="133">
        <v>351</v>
      </c>
      <c r="M7" s="133">
        <v>3100.4</v>
      </c>
      <c r="N7" s="133" t="s">
        <v>38</v>
      </c>
      <c r="O7" s="133">
        <v>351</v>
      </c>
      <c r="P7" s="133" t="s">
        <v>45</v>
      </c>
      <c r="Q7" s="133">
        <v>209.1</v>
      </c>
      <c r="R7" s="133">
        <v>209.1</v>
      </c>
      <c r="S7" s="133"/>
      <c r="T7" s="134">
        <f t="shared" si="1"/>
        <v>6.6423125794155</v>
      </c>
      <c r="U7" s="131">
        <f t="shared" si="2"/>
        <v>2</v>
      </c>
      <c r="V7" s="132"/>
      <c r="W7" s="135">
        <f t="shared" si="3"/>
        <v>18819000</v>
      </c>
      <c r="X7" s="135">
        <f t="shared" si="4"/>
        <v>56457000</v>
      </c>
      <c r="Y7" s="136">
        <f t="shared" si="5"/>
        <v>0</v>
      </c>
      <c r="Z7" s="135">
        <f t="shared" si="6"/>
        <v>75276000</v>
      </c>
      <c r="AA7" s="135" t="s">
        <v>40</v>
      </c>
      <c r="AB7" s="137"/>
      <c r="AC7" s="137"/>
      <c r="AD7" s="135">
        <v>10000</v>
      </c>
      <c r="AE7" s="135"/>
      <c r="AF7" s="135"/>
      <c r="AG7" s="135">
        <f t="shared" si="7"/>
        <v>2091000</v>
      </c>
      <c r="AH7" s="138">
        <f t="shared" si="8"/>
        <v>2091000</v>
      </c>
      <c r="AI7" s="135">
        <f t="shared" ref="AI7:AI12" si="9">+Z7+AH7</f>
        <v>77367000</v>
      </c>
      <c r="AJ7" s="95"/>
      <c r="AK7" s="140"/>
    </row>
    <row r="8" s="93" customFormat="1" ht="137.25" customHeight="1" spans="1:37">
      <c r="A8" s="129"/>
      <c r="B8" s="141"/>
      <c r="C8" s="141">
        <f>COUNTA($C$4:C7)</f>
        <v>4</v>
      </c>
      <c r="D8" s="141" t="s">
        <v>46</v>
      </c>
      <c r="E8" s="142" t="s">
        <v>46</v>
      </c>
      <c r="F8" s="132"/>
      <c r="G8" s="133">
        <v>1</v>
      </c>
      <c r="H8" s="133">
        <v>816</v>
      </c>
      <c r="I8" s="133">
        <v>816</v>
      </c>
      <c r="J8" s="133">
        <f t="shared" si="0"/>
        <v>0</v>
      </c>
      <c r="K8" s="133" t="s">
        <v>38</v>
      </c>
      <c r="L8" s="133">
        <v>354</v>
      </c>
      <c r="M8" s="133">
        <v>792.2</v>
      </c>
      <c r="N8" s="133" t="s">
        <v>38</v>
      </c>
      <c r="O8" s="133">
        <v>354</v>
      </c>
      <c r="P8" s="133" t="s">
        <v>39</v>
      </c>
      <c r="Q8" s="133">
        <v>792</v>
      </c>
      <c r="R8" s="133">
        <v>792</v>
      </c>
      <c r="S8" s="133"/>
      <c r="T8" s="134">
        <f t="shared" si="1"/>
        <v>97.0588235294118</v>
      </c>
      <c r="U8" s="142">
        <f t="shared" si="2"/>
        <v>12</v>
      </c>
      <c r="V8" s="132"/>
      <c r="W8" s="135">
        <f t="shared" si="3"/>
        <v>71280000</v>
      </c>
      <c r="X8" s="135">
        <f t="shared" si="4"/>
        <v>213840000</v>
      </c>
      <c r="Y8" s="136">
        <f t="shared" si="5"/>
        <v>0</v>
      </c>
      <c r="Z8" s="135">
        <f t="shared" si="6"/>
        <v>285120000</v>
      </c>
      <c r="AA8" s="135" t="s">
        <v>40</v>
      </c>
      <c r="AB8" s="137"/>
      <c r="AC8" s="137"/>
      <c r="AD8" s="135">
        <v>10000</v>
      </c>
      <c r="AE8" s="135"/>
      <c r="AF8" s="135"/>
      <c r="AG8" s="135">
        <f t="shared" si="7"/>
        <v>7920000</v>
      </c>
      <c r="AH8" s="138">
        <f t="shared" si="8"/>
        <v>7920000</v>
      </c>
      <c r="AI8" s="135">
        <f t="shared" si="9"/>
        <v>293040000</v>
      </c>
      <c r="AJ8" s="95"/>
      <c r="AK8" s="140"/>
    </row>
    <row r="9" s="93" customFormat="1" ht="137.25" customHeight="1" spans="1:37">
      <c r="A9" s="129"/>
      <c r="B9" s="143"/>
      <c r="C9" s="143">
        <f>COUNTA($C$4:C8)</f>
        <v>5</v>
      </c>
      <c r="D9" s="143" t="s">
        <v>47</v>
      </c>
      <c r="E9" s="144" t="s">
        <v>48</v>
      </c>
      <c r="F9" s="139"/>
      <c r="G9" s="145">
        <v>3</v>
      </c>
      <c r="H9" s="145">
        <v>2434</v>
      </c>
      <c r="I9" s="145">
        <v>2434</v>
      </c>
      <c r="J9" s="133">
        <f t="shared" si="0"/>
        <v>0</v>
      </c>
      <c r="K9" s="145" t="s">
        <v>49</v>
      </c>
      <c r="L9" s="145">
        <v>7</v>
      </c>
      <c r="M9" s="145">
        <v>2202.1</v>
      </c>
      <c r="N9" s="145" t="s">
        <v>49</v>
      </c>
      <c r="O9" s="145">
        <v>7</v>
      </c>
      <c r="P9" s="145" t="s">
        <v>39</v>
      </c>
      <c r="Q9" s="145">
        <v>1427.4</v>
      </c>
      <c r="R9" s="145">
        <v>1427.4</v>
      </c>
      <c r="S9" s="145"/>
      <c r="T9" s="134">
        <f t="shared" si="1"/>
        <v>58.6442070665571</v>
      </c>
      <c r="U9" s="144">
        <f t="shared" si="2"/>
        <v>6</v>
      </c>
      <c r="V9" s="132"/>
      <c r="W9" s="146">
        <f t="shared" si="3"/>
        <v>128466000</v>
      </c>
      <c r="X9" s="146">
        <f t="shared" si="4"/>
        <v>385398000</v>
      </c>
      <c r="Y9" s="136">
        <f t="shared" si="5"/>
        <v>0</v>
      </c>
      <c r="Z9" s="146">
        <f t="shared" si="6"/>
        <v>513864000</v>
      </c>
      <c r="AA9" s="146" t="s">
        <v>40</v>
      </c>
      <c r="AB9" s="137"/>
      <c r="AC9" s="137"/>
      <c r="AD9" s="146">
        <v>10000</v>
      </c>
      <c r="AE9" s="146"/>
      <c r="AF9" s="146"/>
      <c r="AG9" s="146">
        <f t="shared" si="7"/>
        <v>14274000</v>
      </c>
      <c r="AH9" s="138">
        <f t="shared" si="8"/>
        <v>14274000</v>
      </c>
      <c r="AI9" s="146">
        <f t="shared" si="9"/>
        <v>528138000</v>
      </c>
      <c r="AJ9" s="95"/>
      <c r="AK9" s="140"/>
    </row>
    <row r="10" s="93" customFormat="1" ht="137.25" customHeight="1" spans="1:37">
      <c r="A10" s="147"/>
      <c r="B10" s="130"/>
      <c r="C10" s="130">
        <f>COUNTA($C$4:C9)</f>
        <v>6</v>
      </c>
      <c r="D10" s="130" t="s">
        <v>50</v>
      </c>
      <c r="E10" s="131" t="s">
        <v>51</v>
      </c>
      <c r="F10" s="148"/>
      <c r="G10" s="133">
        <v>3.5</v>
      </c>
      <c r="H10" s="133">
        <v>2856</v>
      </c>
      <c r="I10" s="149">
        <v>2856</v>
      </c>
      <c r="J10" s="61">
        <f t="shared" si="0"/>
        <v>0</v>
      </c>
      <c r="K10" s="133">
        <v>7</v>
      </c>
      <c r="L10" s="133">
        <v>76</v>
      </c>
      <c r="M10" s="133">
        <v>1268.2</v>
      </c>
      <c r="N10" s="133">
        <v>7</v>
      </c>
      <c r="O10" s="133">
        <v>76</v>
      </c>
      <c r="P10" s="133" t="s">
        <v>39</v>
      </c>
      <c r="Q10" s="133">
        <v>197.8</v>
      </c>
      <c r="R10" s="133">
        <f>Q10+Q11</f>
        <v>1207.8</v>
      </c>
      <c r="S10" s="61"/>
      <c r="T10" s="150">
        <f t="shared" si="1"/>
        <v>42.2899159663866</v>
      </c>
      <c r="U10" s="151">
        <f t="shared" si="2"/>
        <v>6</v>
      </c>
      <c r="V10" s="152"/>
      <c r="W10" s="135">
        <f t="shared" si="3"/>
        <v>108702000</v>
      </c>
      <c r="X10" s="135">
        <f t="shared" si="4"/>
        <v>326106000</v>
      </c>
      <c r="Y10" s="136">
        <f t="shared" si="5"/>
        <v>0</v>
      </c>
      <c r="Z10" s="135">
        <f t="shared" si="6"/>
        <v>434808000</v>
      </c>
      <c r="AA10" s="135" t="s">
        <v>40</v>
      </c>
      <c r="AB10" s="153"/>
      <c r="AC10" s="153"/>
      <c r="AD10" s="135">
        <v>10000</v>
      </c>
      <c r="AE10" s="65"/>
      <c r="AF10" s="65"/>
      <c r="AG10" s="135">
        <f t="shared" si="7"/>
        <v>12078000</v>
      </c>
      <c r="AH10" s="138">
        <f t="shared" si="8"/>
        <v>12078000</v>
      </c>
      <c r="AI10" s="154">
        <f t="shared" si="9"/>
        <v>446886000</v>
      </c>
      <c r="AJ10" s="95"/>
      <c r="AK10" s="140"/>
    </row>
    <row r="11" s="93" customFormat="1" ht="137.25" customHeight="1" spans="1:37">
      <c r="A11" s="147"/>
      <c r="B11" s="130"/>
      <c r="C11" s="130"/>
      <c r="D11" s="130"/>
      <c r="E11" s="142"/>
      <c r="F11" s="148"/>
      <c r="G11" s="133"/>
      <c r="H11" s="133"/>
      <c r="I11" s="155"/>
      <c r="J11" s="61">
        <f t="shared" si="0"/>
        <v>0</v>
      </c>
      <c r="K11" s="133">
        <v>7</v>
      </c>
      <c r="L11" s="133">
        <v>110</v>
      </c>
      <c r="M11" s="133">
        <v>1010.3</v>
      </c>
      <c r="N11" s="133">
        <v>7</v>
      </c>
      <c r="O11" s="133">
        <v>110</v>
      </c>
      <c r="P11" s="133" t="s">
        <v>39</v>
      </c>
      <c r="Q11" s="133">
        <v>1010</v>
      </c>
      <c r="R11" s="133"/>
      <c r="S11" s="61"/>
      <c r="T11" s="156"/>
      <c r="U11" s="133">
        <f t="shared" si="2"/>
        <v>2</v>
      </c>
      <c r="V11" s="157"/>
      <c r="W11" s="135">
        <f t="shared" si="3"/>
        <v>0</v>
      </c>
      <c r="X11" s="135">
        <f t="shared" si="4"/>
        <v>0</v>
      </c>
      <c r="Y11" s="136"/>
      <c r="Z11" s="135"/>
      <c r="AA11" s="135" t="s">
        <v>40</v>
      </c>
      <c r="AB11" s="153"/>
      <c r="AC11" s="153"/>
      <c r="AD11" s="135">
        <v>10000</v>
      </c>
      <c r="AE11" s="65"/>
      <c r="AF11" s="65"/>
      <c r="AG11" s="135">
        <f t="shared" si="7"/>
        <v>0</v>
      </c>
      <c r="AH11" s="138">
        <f t="shared" si="8"/>
        <v>0</v>
      </c>
      <c r="AI11" s="158"/>
      <c r="AJ11" s="95"/>
      <c r="AK11" s="140"/>
    </row>
    <row r="12" ht="137.25" customHeight="1" spans="1:37">
      <c r="A12" s="147"/>
      <c r="B12" s="159"/>
      <c r="C12" s="159">
        <f>COUNTA($C$4:C11)</f>
        <v>7</v>
      </c>
      <c r="D12" s="159" t="s">
        <v>52</v>
      </c>
      <c r="E12" s="60" t="s">
        <v>53</v>
      </c>
      <c r="F12" s="148"/>
      <c r="G12" s="61">
        <v>4.5</v>
      </c>
      <c r="H12" s="61">
        <v>3636</v>
      </c>
      <c r="I12" s="61">
        <v>3636</v>
      </c>
      <c r="J12" s="61">
        <f t="shared" si="0"/>
        <v>0</v>
      </c>
      <c r="K12" s="61">
        <v>7</v>
      </c>
      <c r="L12" s="61">
        <v>95</v>
      </c>
      <c r="M12" s="61">
        <v>289.4</v>
      </c>
      <c r="N12" s="61">
        <v>7</v>
      </c>
      <c r="O12" s="61">
        <v>95</v>
      </c>
      <c r="P12" s="61" t="s">
        <v>39</v>
      </c>
      <c r="Q12" s="61">
        <v>226.3</v>
      </c>
      <c r="R12" s="61">
        <v>226.3</v>
      </c>
      <c r="S12" s="61"/>
      <c r="T12" s="160">
        <f t="shared" ref="T12:T19" si="10">R12/H12%</f>
        <v>6.22387238723872</v>
      </c>
      <c r="U12" s="60">
        <f t="shared" si="2"/>
        <v>2</v>
      </c>
      <c r="V12" s="80"/>
      <c r="W12" s="65">
        <f t="shared" si="3"/>
        <v>20367000</v>
      </c>
      <c r="X12" s="65">
        <f t="shared" si="4"/>
        <v>61101000</v>
      </c>
      <c r="Y12" s="81">
        <f t="shared" si="5"/>
        <v>0</v>
      </c>
      <c r="Z12" s="65">
        <f t="shared" si="6"/>
        <v>81468000</v>
      </c>
      <c r="AA12" s="65" t="s">
        <v>40</v>
      </c>
      <c r="AB12" s="153"/>
      <c r="AC12" s="153"/>
      <c r="AD12" s="65">
        <v>10000</v>
      </c>
      <c r="AE12" s="65"/>
      <c r="AF12" s="65"/>
      <c r="AG12" s="65">
        <f t="shared" si="7"/>
        <v>2263000</v>
      </c>
      <c r="AH12" s="66">
        <f t="shared" si="8"/>
        <v>2263000</v>
      </c>
      <c r="AI12" s="65">
        <f t="shared" si="9"/>
        <v>83731000</v>
      </c>
      <c r="AK12" s="67"/>
    </row>
    <row r="13" ht="137.25" customHeight="1" spans="1:37">
      <c r="A13" s="147"/>
      <c r="B13" s="161"/>
      <c r="C13" s="161">
        <f>COUNTA($C$4:C12)</f>
        <v>8</v>
      </c>
      <c r="D13" s="161" t="s">
        <v>54</v>
      </c>
      <c r="E13" s="60" t="s">
        <v>55</v>
      </c>
      <c r="F13" s="148"/>
      <c r="G13" s="61">
        <v>3</v>
      </c>
      <c r="H13" s="61">
        <v>2136</v>
      </c>
      <c r="I13" s="61">
        <v>2208</v>
      </c>
      <c r="J13" s="61">
        <f t="shared" si="0"/>
        <v>-72</v>
      </c>
      <c r="K13" s="61">
        <v>7</v>
      </c>
      <c r="L13" s="61">
        <v>134</v>
      </c>
      <c r="M13" s="61">
        <v>888.2</v>
      </c>
      <c r="N13" s="61">
        <v>7</v>
      </c>
      <c r="O13" s="61">
        <v>134</v>
      </c>
      <c r="P13" s="61" t="s">
        <v>39</v>
      </c>
      <c r="Q13" s="61">
        <v>121.9</v>
      </c>
      <c r="R13" s="61">
        <v>121.9</v>
      </c>
      <c r="S13" s="61"/>
      <c r="T13" s="160">
        <f t="shared" si="10"/>
        <v>5.70692883895131</v>
      </c>
      <c r="U13" s="60">
        <f t="shared" si="2"/>
        <v>2</v>
      </c>
      <c r="V13" s="80"/>
      <c r="W13" s="65">
        <f t="shared" si="3"/>
        <v>10971000</v>
      </c>
      <c r="X13" s="65">
        <f t="shared" si="4"/>
        <v>32913000</v>
      </c>
      <c r="Y13" s="81">
        <f t="shared" si="5"/>
        <v>0</v>
      </c>
      <c r="Z13" s="65">
        <f t="shared" si="6"/>
        <v>43884000</v>
      </c>
      <c r="AA13" s="65" t="s">
        <v>40</v>
      </c>
      <c r="AB13" s="153"/>
      <c r="AC13" s="153"/>
      <c r="AD13" s="65">
        <v>10000</v>
      </c>
      <c r="AE13" s="65"/>
      <c r="AF13" s="65"/>
      <c r="AG13" s="65">
        <f t="shared" si="7"/>
        <v>1219000</v>
      </c>
      <c r="AH13" s="66">
        <f t="shared" si="8"/>
        <v>1219000</v>
      </c>
      <c r="AI13" s="65">
        <f t="shared" ref="AI13:AI18" si="11">+AH13+Z13</f>
        <v>45103000</v>
      </c>
      <c r="AK13" s="67"/>
    </row>
    <row r="14" s="93" customFormat="1" ht="137.25" customHeight="1" spans="1:37">
      <c r="A14" s="147"/>
      <c r="B14" s="130"/>
      <c r="C14" s="130">
        <f>COUNTA($C$4:C13)</f>
        <v>9</v>
      </c>
      <c r="D14" s="130" t="s">
        <v>56</v>
      </c>
      <c r="E14" s="142" t="s">
        <v>57</v>
      </c>
      <c r="F14" s="148"/>
      <c r="G14" s="133">
        <v>1</v>
      </c>
      <c r="H14" s="133">
        <v>816</v>
      </c>
      <c r="I14" s="133">
        <v>816</v>
      </c>
      <c r="J14" s="61">
        <f t="shared" si="0"/>
        <v>0</v>
      </c>
      <c r="K14" s="133">
        <v>7</v>
      </c>
      <c r="L14" s="133">
        <v>135</v>
      </c>
      <c r="M14" s="133">
        <v>752</v>
      </c>
      <c r="N14" s="133">
        <v>7</v>
      </c>
      <c r="O14" s="133">
        <v>135</v>
      </c>
      <c r="P14" s="133" t="s">
        <v>39</v>
      </c>
      <c r="Q14" s="133">
        <v>567.3</v>
      </c>
      <c r="R14" s="133">
        <v>567.3</v>
      </c>
      <c r="S14" s="61"/>
      <c r="T14" s="134">
        <f t="shared" si="10"/>
        <v>69.5220588235294</v>
      </c>
      <c r="U14" s="142">
        <f t="shared" si="2"/>
        <v>6</v>
      </c>
      <c r="V14" s="132"/>
      <c r="W14" s="135">
        <f t="shared" si="3"/>
        <v>51057000</v>
      </c>
      <c r="X14" s="135">
        <f t="shared" si="4"/>
        <v>153171000</v>
      </c>
      <c r="Y14" s="136">
        <f t="shared" si="5"/>
        <v>0</v>
      </c>
      <c r="Z14" s="135">
        <f t="shared" si="6"/>
        <v>204228000</v>
      </c>
      <c r="AA14" s="135" t="s">
        <v>40</v>
      </c>
      <c r="AB14" s="153"/>
      <c r="AC14" s="153"/>
      <c r="AD14" s="135">
        <v>10000</v>
      </c>
      <c r="AE14" s="65"/>
      <c r="AF14" s="65"/>
      <c r="AG14" s="135">
        <f t="shared" si="7"/>
        <v>5673000</v>
      </c>
      <c r="AH14" s="138">
        <f t="shared" si="8"/>
        <v>5673000</v>
      </c>
      <c r="AI14" s="135">
        <f t="shared" si="11"/>
        <v>209901000</v>
      </c>
      <c r="AJ14" s="95"/>
      <c r="AK14" s="140"/>
    </row>
    <row r="15" s="93" customFormat="1" ht="137.25" customHeight="1" spans="1:37">
      <c r="A15" s="147"/>
      <c r="B15" s="130"/>
      <c r="C15" s="130">
        <f>COUNTA($C$4:C14)</f>
        <v>10</v>
      </c>
      <c r="D15" s="130" t="s">
        <v>58</v>
      </c>
      <c r="E15" s="131" t="s">
        <v>59</v>
      </c>
      <c r="F15" s="148"/>
      <c r="G15" s="133">
        <v>4.33</v>
      </c>
      <c r="H15" s="133">
        <v>3459</v>
      </c>
      <c r="I15" s="133">
        <v>3459</v>
      </c>
      <c r="J15" s="61">
        <f t="shared" si="0"/>
        <v>0</v>
      </c>
      <c r="K15" s="133">
        <v>7</v>
      </c>
      <c r="L15" s="133">
        <v>146</v>
      </c>
      <c r="M15" s="133">
        <v>1818.1</v>
      </c>
      <c r="N15" s="133">
        <v>7</v>
      </c>
      <c r="O15" s="133">
        <v>146</v>
      </c>
      <c r="P15" s="133" t="s">
        <v>39</v>
      </c>
      <c r="Q15" s="133">
        <v>333.7</v>
      </c>
      <c r="R15" s="133">
        <v>333.7</v>
      </c>
      <c r="S15" s="61"/>
      <c r="T15" s="134">
        <f t="shared" si="10"/>
        <v>9.64729690662041</v>
      </c>
      <c r="U15" s="131">
        <f t="shared" si="2"/>
        <v>2</v>
      </c>
      <c r="V15" s="132"/>
      <c r="W15" s="135">
        <f t="shared" si="3"/>
        <v>30033000</v>
      </c>
      <c r="X15" s="135">
        <f t="shared" si="4"/>
        <v>90099000</v>
      </c>
      <c r="Y15" s="136">
        <f t="shared" si="5"/>
        <v>0</v>
      </c>
      <c r="Z15" s="135">
        <f t="shared" si="6"/>
        <v>120132000</v>
      </c>
      <c r="AA15" s="135" t="s">
        <v>40</v>
      </c>
      <c r="AB15" s="153"/>
      <c r="AC15" s="153"/>
      <c r="AD15" s="135">
        <v>10000</v>
      </c>
      <c r="AE15" s="65"/>
      <c r="AF15" s="65"/>
      <c r="AG15" s="135">
        <f t="shared" si="7"/>
        <v>3337000</v>
      </c>
      <c r="AH15" s="138">
        <f t="shared" si="8"/>
        <v>3337000</v>
      </c>
      <c r="AI15" s="135">
        <f t="shared" si="11"/>
        <v>123469000</v>
      </c>
      <c r="AJ15" s="95"/>
      <c r="AK15" s="140"/>
    </row>
    <row r="16" ht="137.25" customHeight="1" spans="1:37">
      <c r="A16" s="147"/>
      <c r="B16" s="159"/>
      <c r="C16" s="159">
        <f>COUNTA($C$4:C15)</f>
        <v>11</v>
      </c>
      <c r="D16" s="159" t="s">
        <v>60</v>
      </c>
      <c r="E16" s="70" t="s">
        <v>61</v>
      </c>
      <c r="F16" s="148"/>
      <c r="G16" s="61">
        <v>1.12</v>
      </c>
      <c r="H16" s="61">
        <v>912</v>
      </c>
      <c r="I16" s="61">
        <v>912</v>
      </c>
      <c r="J16" s="61">
        <f t="shared" si="0"/>
        <v>0</v>
      </c>
      <c r="K16" s="61">
        <v>7</v>
      </c>
      <c r="L16" s="61">
        <v>148</v>
      </c>
      <c r="M16" s="61">
        <v>888</v>
      </c>
      <c r="N16" s="61">
        <v>7</v>
      </c>
      <c r="O16" s="61">
        <v>148</v>
      </c>
      <c r="P16" s="61" t="s">
        <v>39</v>
      </c>
      <c r="Q16" s="61">
        <v>5.4</v>
      </c>
      <c r="R16" s="61">
        <v>5.4</v>
      </c>
      <c r="S16" s="61"/>
      <c r="T16" s="160">
        <f t="shared" si="10"/>
        <v>0.592105263157895</v>
      </c>
      <c r="U16" s="70">
        <f t="shared" si="2"/>
        <v>2</v>
      </c>
      <c r="V16" s="80"/>
      <c r="W16" s="65">
        <f t="shared" si="3"/>
        <v>486000</v>
      </c>
      <c r="X16" s="65">
        <f t="shared" si="4"/>
        <v>1458000</v>
      </c>
      <c r="Y16" s="81">
        <f t="shared" si="5"/>
        <v>0</v>
      </c>
      <c r="Z16" s="65">
        <f t="shared" si="6"/>
        <v>1944000</v>
      </c>
      <c r="AA16" s="65" t="s">
        <v>40</v>
      </c>
      <c r="AB16" s="153"/>
      <c r="AC16" s="153"/>
      <c r="AD16" s="65">
        <v>10000</v>
      </c>
      <c r="AE16" s="65"/>
      <c r="AF16" s="65"/>
      <c r="AG16" s="65">
        <f t="shared" si="7"/>
        <v>54000</v>
      </c>
      <c r="AH16" s="66">
        <f t="shared" si="8"/>
        <v>54000</v>
      </c>
      <c r="AI16" s="65">
        <f t="shared" si="11"/>
        <v>1998000</v>
      </c>
      <c r="AK16" s="67"/>
    </row>
    <row r="17" ht="137.25" customHeight="1" spans="1:37">
      <c r="A17" s="147"/>
      <c r="B17" s="60"/>
      <c r="C17" s="60">
        <f>COUNTA($C$4:C16)</f>
        <v>12</v>
      </c>
      <c r="D17" s="60" t="s">
        <v>62</v>
      </c>
      <c r="E17" s="60" t="s">
        <v>63</v>
      </c>
      <c r="F17" s="148"/>
      <c r="G17" s="61">
        <v>4</v>
      </c>
      <c r="H17" s="61">
        <v>3264</v>
      </c>
      <c r="I17" s="61">
        <v>3264</v>
      </c>
      <c r="J17" s="61">
        <f t="shared" si="0"/>
        <v>0</v>
      </c>
      <c r="K17" s="61" t="s">
        <v>38</v>
      </c>
      <c r="L17" s="61">
        <v>344</v>
      </c>
      <c r="M17" s="61">
        <v>3008.3</v>
      </c>
      <c r="N17" s="61" t="s">
        <v>38</v>
      </c>
      <c r="O17" s="61">
        <v>344</v>
      </c>
      <c r="P17" s="61" t="s">
        <v>39</v>
      </c>
      <c r="Q17" s="61">
        <v>767.9</v>
      </c>
      <c r="R17" s="61">
        <v>767.9</v>
      </c>
      <c r="S17" s="61"/>
      <c r="T17" s="160">
        <f t="shared" si="10"/>
        <v>23.5263480392157</v>
      </c>
      <c r="U17" s="60">
        <f t="shared" si="2"/>
        <v>5</v>
      </c>
      <c r="V17" s="80"/>
      <c r="W17" s="65">
        <f t="shared" si="3"/>
        <v>69111000</v>
      </c>
      <c r="X17" s="65">
        <f t="shared" si="4"/>
        <v>207333000</v>
      </c>
      <c r="Y17" s="81">
        <f t="shared" si="5"/>
        <v>0</v>
      </c>
      <c r="Z17" s="65">
        <f t="shared" si="6"/>
        <v>276444000</v>
      </c>
      <c r="AA17" s="65" t="s">
        <v>40</v>
      </c>
      <c r="AB17" s="153"/>
      <c r="AC17" s="153"/>
      <c r="AD17" s="65">
        <v>10000</v>
      </c>
      <c r="AE17" s="65"/>
      <c r="AF17" s="65"/>
      <c r="AG17" s="65">
        <f t="shared" si="7"/>
        <v>7679000</v>
      </c>
      <c r="AH17" s="66">
        <f t="shared" si="8"/>
        <v>7679000</v>
      </c>
      <c r="AI17" s="65">
        <f t="shared" si="11"/>
        <v>284123000</v>
      </c>
      <c r="AK17" s="67"/>
    </row>
    <row r="18" ht="137.25" customHeight="1" spans="1:37">
      <c r="A18" s="147"/>
      <c r="B18" s="60"/>
      <c r="C18" s="60">
        <f>COUNTA($C$4:C17)</f>
        <v>13</v>
      </c>
      <c r="D18" s="60" t="s">
        <v>64</v>
      </c>
      <c r="E18" s="60" t="s">
        <v>65</v>
      </c>
      <c r="F18" s="148"/>
      <c r="G18" s="61">
        <v>4</v>
      </c>
      <c r="H18" s="61">
        <v>3264</v>
      </c>
      <c r="I18" s="61">
        <v>3264</v>
      </c>
      <c r="J18" s="61">
        <f t="shared" si="0"/>
        <v>0</v>
      </c>
      <c r="K18" s="61" t="s">
        <v>38</v>
      </c>
      <c r="L18" s="61">
        <v>355</v>
      </c>
      <c r="M18" s="61">
        <v>1504.2</v>
      </c>
      <c r="N18" s="61" t="s">
        <v>38</v>
      </c>
      <c r="O18" s="61">
        <v>355</v>
      </c>
      <c r="P18" s="61" t="s">
        <v>39</v>
      </c>
      <c r="Q18" s="61">
        <v>87.2</v>
      </c>
      <c r="R18" s="61">
        <v>87.2</v>
      </c>
      <c r="S18" s="61"/>
      <c r="T18" s="160">
        <f t="shared" si="10"/>
        <v>2.67156862745098</v>
      </c>
      <c r="U18" s="60">
        <f t="shared" si="2"/>
        <v>2</v>
      </c>
      <c r="V18" s="80"/>
      <c r="W18" s="65">
        <f t="shared" si="3"/>
        <v>7848000</v>
      </c>
      <c r="X18" s="65">
        <f t="shared" si="4"/>
        <v>23544000</v>
      </c>
      <c r="Y18" s="81">
        <f t="shared" si="5"/>
        <v>0</v>
      </c>
      <c r="Z18" s="65">
        <f t="shared" si="6"/>
        <v>31392000</v>
      </c>
      <c r="AA18" s="65" t="s">
        <v>40</v>
      </c>
      <c r="AB18" s="153"/>
      <c r="AC18" s="153"/>
      <c r="AD18" s="65">
        <v>10000</v>
      </c>
      <c r="AE18" s="65"/>
      <c r="AF18" s="65"/>
      <c r="AG18" s="65">
        <f t="shared" si="7"/>
        <v>872000</v>
      </c>
      <c r="AH18" s="66">
        <f t="shared" si="8"/>
        <v>872000</v>
      </c>
      <c r="AI18" s="65">
        <f t="shared" si="11"/>
        <v>32264000</v>
      </c>
      <c r="AK18" s="67"/>
    </row>
    <row r="19" ht="137.25" customHeight="1" spans="1:37">
      <c r="A19" s="147"/>
      <c r="B19" s="59"/>
      <c r="C19" s="59">
        <f>COUNTA($C$4:C18)</f>
        <v>14</v>
      </c>
      <c r="D19" s="59" t="s">
        <v>66</v>
      </c>
      <c r="E19" s="60" t="s">
        <v>67</v>
      </c>
      <c r="F19" s="80"/>
      <c r="G19" s="61">
        <v>7</v>
      </c>
      <c r="H19" s="61">
        <v>5712</v>
      </c>
      <c r="I19" s="162">
        <v>5712</v>
      </c>
      <c r="J19" s="61">
        <f t="shared" si="0"/>
        <v>0</v>
      </c>
      <c r="K19" s="61" t="s">
        <v>49</v>
      </c>
      <c r="L19" s="61">
        <v>11</v>
      </c>
      <c r="M19" s="61">
        <v>734</v>
      </c>
      <c r="N19" s="61" t="s">
        <v>49</v>
      </c>
      <c r="O19" s="61">
        <v>11</v>
      </c>
      <c r="P19" s="61" t="s">
        <v>39</v>
      </c>
      <c r="Q19" s="61">
        <v>430.5</v>
      </c>
      <c r="R19" s="61">
        <f>Q19+Q20</f>
        <v>1908.1</v>
      </c>
      <c r="S19" s="162"/>
      <c r="T19" s="163">
        <f t="shared" si="10"/>
        <v>33.4051120448179</v>
      </c>
      <c r="U19" s="60">
        <f t="shared" si="2"/>
        <v>6</v>
      </c>
      <c r="V19" s="80"/>
      <c r="W19" s="65">
        <f t="shared" si="3"/>
        <v>171729000</v>
      </c>
      <c r="X19" s="65">
        <f t="shared" si="4"/>
        <v>515187000</v>
      </c>
      <c r="Y19" s="81">
        <f t="shared" si="5"/>
        <v>0</v>
      </c>
      <c r="Z19" s="65">
        <f t="shared" si="6"/>
        <v>686916000</v>
      </c>
      <c r="AA19" s="65" t="s">
        <v>40</v>
      </c>
      <c r="AB19" s="153"/>
      <c r="AC19" s="153"/>
      <c r="AD19" s="65">
        <v>10000</v>
      </c>
      <c r="AE19" s="65"/>
      <c r="AF19" s="65"/>
      <c r="AG19" s="65">
        <f t="shared" si="7"/>
        <v>19081000</v>
      </c>
      <c r="AH19" s="66">
        <f t="shared" si="8"/>
        <v>19081000</v>
      </c>
      <c r="AI19" s="65">
        <f>Z19+AH19</f>
        <v>705997000</v>
      </c>
      <c r="AK19" s="67"/>
    </row>
    <row r="20" s="27" customFormat="1" ht="137.25" customHeight="1" spans="1:37">
      <c r="A20" s="153"/>
      <c r="B20" s="59"/>
      <c r="C20" s="59"/>
      <c r="D20" s="59"/>
      <c r="E20" s="60"/>
      <c r="F20" s="148"/>
      <c r="G20" s="61"/>
      <c r="H20" s="61"/>
      <c r="I20" s="164"/>
      <c r="J20" s="61">
        <f t="shared" si="0"/>
        <v>0</v>
      </c>
      <c r="K20" s="61" t="s">
        <v>49</v>
      </c>
      <c r="L20" s="61">
        <v>12</v>
      </c>
      <c r="M20" s="61">
        <v>1904.2</v>
      </c>
      <c r="N20" s="61" t="s">
        <v>49</v>
      </c>
      <c r="O20" s="61">
        <v>12</v>
      </c>
      <c r="P20" s="61" t="s">
        <v>39</v>
      </c>
      <c r="Q20" s="61">
        <v>1477.6</v>
      </c>
      <c r="R20" s="61"/>
      <c r="S20" s="164"/>
      <c r="T20" s="165"/>
      <c r="U20" s="60">
        <f t="shared" si="2"/>
        <v>2</v>
      </c>
      <c r="V20" s="80"/>
      <c r="W20" s="65">
        <f t="shared" si="3"/>
        <v>0</v>
      </c>
      <c r="X20" s="65">
        <f t="shared" si="4"/>
        <v>0</v>
      </c>
      <c r="Y20" s="81">
        <f t="shared" si="5"/>
        <v>0</v>
      </c>
      <c r="Z20" s="65">
        <f t="shared" si="6"/>
        <v>0</v>
      </c>
      <c r="AA20" s="65" t="s">
        <v>40</v>
      </c>
      <c r="AB20" s="153"/>
      <c r="AC20" s="153"/>
      <c r="AD20" s="65">
        <v>10000</v>
      </c>
      <c r="AE20" s="65"/>
      <c r="AF20" s="65"/>
      <c r="AG20" s="65">
        <f t="shared" si="7"/>
        <v>0</v>
      </c>
      <c r="AH20" s="66">
        <f t="shared" si="8"/>
        <v>0</v>
      </c>
      <c r="AI20" s="65">
        <f>+Z20+AH20</f>
        <v>0</v>
      </c>
      <c r="AJ20" s="29"/>
      <c r="AK20" s="67"/>
    </row>
    <row r="21" s="27" customFormat="1" ht="137.25" customHeight="1" spans="1:37">
      <c r="A21" s="153"/>
      <c r="B21" s="166"/>
      <c r="C21" s="166">
        <f>COUNTA($C$4:C20)</f>
        <v>15</v>
      </c>
      <c r="D21" s="166" t="s">
        <v>68</v>
      </c>
      <c r="E21" s="166" t="s">
        <v>69</v>
      </c>
      <c r="F21" s="148"/>
      <c r="G21" s="167">
        <v>4.12</v>
      </c>
      <c r="H21" s="167">
        <v>1156</v>
      </c>
      <c r="I21" s="167">
        <v>2534</v>
      </c>
      <c r="J21" s="61">
        <f t="shared" si="0"/>
        <v>-1378</v>
      </c>
      <c r="K21" s="167" t="s">
        <v>49</v>
      </c>
      <c r="L21" s="167">
        <v>21</v>
      </c>
      <c r="M21" s="167">
        <v>347.3</v>
      </c>
      <c r="N21" s="167" t="s">
        <v>49</v>
      </c>
      <c r="O21" s="167">
        <v>21</v>
      </c>
      <c r="P21" s="167" t="s">
        <v>39</v>
      </c>
      <c r="Q21" s="167">
        <v>75</v>
      </c>
      <c r="R21" s="167">
        <v>75</v>
      </c>
      <c r="S21" s="167"/>
      <c r="T21" s="160">
        <f t="shared" ref="T21:T27" si="12">R21/H21%</f>
        <v>6.4878892733564</v>
      </c>
      <c r="U21" s="166">
        <f t="shared" si="2"/>
        <v>2</v>
      </c>
      <c r="V21" s="80"/>
      <c r="W21" s="82">
        <f t="shared" si="3"/>
        <v>6750000</v>
      </c>
      <c r="X21" s="82">
        <f t="shared" si="4"/>
        <v>20250000</v>
      </c>
      <c r="Y21" s="81">
        <f t="shared" si="5"/>
        <v>0</v>
      </c>
      <c r="Z21" s="82">
        <f t="shared" si="6"/>
        <v>27000000</v>
      </c>
      <c r="AA21" s="82" t="s">
        <v>40</v>
      </c>
      <c r="AB21" s="153"/>
      <c r="AC21" s="153"/>
      <c r="AD21" s="82">
        <v>10000</v>
      </c>
      <c r="AE21" s="82"/>
      <c r="AF21" s="82"/>
      <c r="AG21" s="82">
        <f t="shared" si="7"/>
        <v>750000</v>
      </c>
      <c r="AH21" s="66">
        <f t="shared" si="8"/>
        <v>750000</v>
      </c>
      <c r="AI21" s="82">
        <f>AH21+Z21</f>
        <v>27750000</v>
      </c>
      <c r="AJ21" s="29"/>
      <c r="AK21" s="67"/>
    </row>
    <row r="22" s="27" customFormat="1" ht="137.25" customHeight="1" spans="1:37">
      <c r="A22" s="153"/>
      <c r="B22" s="60"/>
      <c r="C22" s="60">
        <f>COUNTA($C$4:C21)</f>
        <v>16</v>
      </c>
      <c r="D22" s="60" t="s">
        <v>70</v>
      </c>
      <c r="E22" s="70" t="s">
        <v>71</v>
      </c>
      <c r="F22" s="148"/>
      <c r="G22" s="61">
        <v>1</v>
      </c>
      <c r="H22" s="61">
        <v>792</v>
      </c>
      <c r="I22" s="61">
        <v>816</v>
      </c>
      <c r="J22" s="61">
        <f t="shared" si="0"/>
        <v>-24</v>
      </c>
      <c r="K22" s="61" t="s">
        <v>49</v>
      </c>
      <c r="L22" s="61">
        <v>22</v>
      </c>
      <c r="M22" s="61">
        <v>792</v>
      </c>
      <c r="N22" s="61" t="s">
        <v>49</v>
      </c>
      <c r="O22" s="61">
        <v>22</v>
      </c>
      <c r="P22" s="61" t="s">
        <v>39</v>
      </c>
      <c r="Q22" s="61">
        <v>4.1</v>
      </c>
      <c r="R22" s="61">
        <v>4.1</v>
      </c>
      <c r="S22" s="61"/>
      <c r="T22" s="160">
        <f t="shared" si="12"/>
        <v>0.517676767676768</v>
      </c>
      <c r="U22" s="70">
        <f t="shared" si="2"/>
        <v>2</v>
      </c>
      <c r="V22" s="80"/>
      <c r="W22" s="65">
        <f t="shared" si="3"/>
        <v>369000</v>
      </c>
      <c r="X22" s="65">
        <f t="shared" si="4"/>
        <v>1107000</v>
      </c>
      <c r="Y22" s="81">
        <f t="shared" si="5"/>
        <v>0</v>
      </c>
      <c r="Z22" s="65">
        <f t="shared" si="6"/>
        <v>1476000</v>
      </c>
      <c r="AA22" s="65" t="s">
        <v>40</v>
      </c>
      <c r="AB22" s="153"/>
      <c r="AC22" s="153"/>
      <c r="AD22" s="65">
        <v>10000</v>
      </c>
      <c r="AE22" s="65"/>
      <c r="AF22" s="65"/>
      <c r="AG22" s="65">
        <f t="shared" si="7"/>
        <v>41000</v>
      </c>
      <c r="AH22" s="66">
        <f t="shared" si="8"/>
        <v>41000</v>
      </c>
      <c r="AI22" s="82">
        <f t="shared" ref="AI22:AI27" si="13">AH22+Z22</f>
        <v>1517000</v>
      </c>
      <c r="AJ22" s="29"/>
      <c r="AK22" s="67"/>
    </row>
    <row r="23" s="27" customFormat="1" ht="137.25" customHeight="1" spans="1:37">
      <c r="A23" s="153"/>
      <c r="B23" s="60"/>
      <c r="C23" s="60">
        <f>COUNTA($C$4:C22)</f>
        <v>17</v>
      </c>
      <c r="D23" s="60" t="s">
        <v>72</v>
      </c>
      <c r="E23" s="60" t="s">
        <v>73</v>
      </c>
      <c r="F23" s="148"/>
      <c r="G23" s="61">
        <v>2</v>
      </c>
      <c r="H23" s="61">
        <v>1428</v>
      </c>
      <c r="I23" s="61">
        <v>1428</v>
      </c>
      <c r="J23" s="61">
        <f t="shared" si="0"/>
        <v>0</v>
      </c>
      <c r="K23" s="61">
        <v>7</v>
      </c>
      <c r="L23" s="61">
        <v>88</v>
      </c>
      <c r="M23" s="61">
        <v>317</v>
      </c>
      <c r="N23" s="61">
        <v>7</v>
      </c>
      <c r="O23" s="61">
        <v>88</v>
      </c>
      <c r="P23" s="61" t="s">
        <v>39</v>
      </c>
      <c r="Q23" s="61">
        <v>30</v>
      </c>
      <c r="R23" s="61">
        <v>30</v>
      </c>
      <c r="S23" s="61"/>
      <c r="T23" s="160">
        <f t="shared" si="12"/>
        <v>2.10084033613445</v>
      </c>
      <c r="U23" s="60">
        <f t="shared" si="2"/>
        <v>2</v>
      </c>
      <c r="V23" s="80"/>
      <c r="W23" s="65">
        <f t="shared" si="3"/>
        <v>2700000</v>
      </c>
      <c r="X23" s="65">
        <f t="shared" si="4"/>
        <v>8100000</v>
      </c>
      <c r="Y23" s="81">
        <f t="shared" si="5"/>
        <v>0</v>
      </c>
      <c r="Z23" s="65">
        <f t="shared" si="6"/>
        <v>10800000</v>
      </c>
      <c r="AA23" s="65" t="s">
        <v>40</v>
      </c>
      <c r="AB23" s="153"/>
      <c r="AC23" s="153"/>
      <c r="AD23" s="65">
        <v>10000</v>
      </c>
      <c r="AE23" s="65"/>
      <c r="AF23" s="65"/>
      <c r="AG23" s="65">
        <f t="shared" si="7"/>
        <v>300000</v>
      </c>
      <c r="AH23" s="66">
        <f t="shared" si="8"/>
        <v>300000</v>
      </c>
      <c r="AI23" s="82">
        <f t="shared" si="13"/>
        <v>11100000</v>
      </c>
      <c r="AJ23" s="29"/>
      <c r="AK23" s="67"/>
    </row>
    <row r="24" s="27" customFormat="1" ht="137.25" customHeight="1" spans="1:37">
      <c r="A24" s="153"/>
      <c r="B24" s="60"/>
      <c r="C24" s="60">
        <f>COUNTA($C$4:C23)</f>
        <v>18</v>
      </c>
      <c r="D24" s="60" t="s">
        <v>74</v>
      </c>
      <c r="E24" s="60" t="s">
        <v>75</v>
      </c>
      <c r="F24" s="80"/>
      <c r="G24" s="61">
        <v>7</v>
      </c>
      <c r="H24" s="61">
        <v>5828</v>
      </c>
      <c r="I24" s="61">
        <v>5808</v>
      </c>
      <c r="J24" s="61">
        <f t="shared" si="0"/>
        <v>20</v>
      </c>
      <c r="K24" s="61">
        <v>7</v>
      </c>
      <c r="L24" s="61">
        <v>96</v>
      </c>
      <c r="M24" s="61">
        <v>888.1</v>
      </c>
      <c r="N24" s="61">
        <v>7</v>
      </c>
      <c r="O24" s="61">
        <v>96</v>
      </c>
      <c r="P24" s="61" t="s">
        <v>39</v>
      </c>
      <c r="Q24" s="61">
        <v>806.4</v>
      </c>
      <c r="R24" s="61">
        <v>806.4</v>
      </c>
      <c r="S24" s="61"/>
      <c r="T24" s="160">
        <f t="shared" si="12"/>
        <v>13.8366506520247</v>
      </c>
      <c r="U24" s="60">
        <f t="shared" si="2"/>
        <v>3</v>
      </c>
      <c r="V24" s="80"/>
      <c r="W24" s="65">
        <f t="shared" si="3"/>
        <v>72576000</v>
      </c>
      <c r="X24" s="65">
        <f t="shared" si="4"/>
        <v>217728000</v>
      </c>
      <c r="Y24" s="81">
        <f t="shared" si="5"/>
        <v>0</v>
      </c>
      <c r="Z24" s="65">
        <f t="shared" si="6"/>
        <v>290304000</v>
      </c>
      <c r="AA24" s="65" t="s">
        <v>40</v>
      </c>
      <c r="AB24" s="153"/>
      <c r="AC24" s="153"/>
      <c r="AD24" s="65">
        <v>10000</v>
      </c>
      <c r="AE24" s="65"/>
      <c r="AF24" s="65"/>
      <c r="AG24" s="65">
        <f t="shared" si="7"/>
        <v>8064000</v>
      </c>
      <c r="AH24" s="66">
        <f t="shared" si="8"/>
        <v>8064000</v>
      </c>
      <c r="AI24" s="82">
        <f t="shared" si="13"/>
        <v>298368000</v>
      </c>
      <c r="AJ24" s="29"/>
      <c r="AK24" s="67"/>
    </row>
    <row r="25" s="27" customFormat="1" ht="137.25" customHeight="1" spans="1:37">
      <c r="A25" s="153"/>
      <c r="B25" s="59"/>
      <c r="C25" s="59">
        <f>COUNTA($C$4:C24)</f>
        <v>19</v>
      </c>
      <c r="D25" s="59" t="s">
        <v>76</v>
      </c>
      <c r="E25" s="60" t="s">
        <v>77</v>
      </c>
      <c r="F25" s="80"/>
      <c r="G25" s="61">
        <v>1</v>
      </c>
      <c r="H25" s="61">
        <v>912</v>
      </c>
      <c r="I25" s="61">
        <v>912</v>
      </c>
      <c r="J25" s="61">
        <f t="shared" si="0"/>
        <v>0</v>
      </c>
      <c r="K25" s="61" t="s">
        <v>78</v>
      </c>
      <c r="L25" s="61">
        <v>86</v>
      </c>
      <c r="M25" s="61">
        <v>888</v>
      </c>
      <c r="N25" s="61" t="s">
        <v>78</v>
      </c>
      <c r="O25" s="61">
        <v>86</v>
      </c>
      <c r="P25" s="61" t="s">
        <v>39</v>
      </c>
      <c r="Q25" s="61">
        <v>311.3</v>
      </c>
      <c r="R25" s="61">
        <v>311.3</v>
      </c>
      <c r="S25" s="61"/>
      <c r="T25" s="160">
        <f t="shared" si="12"/>
        <v>34.1337719298246</v>
      </c>
      <c r="U25" s="60">
        <f t="shared" si="2"/>
        <v>6</v>
      </c>
      <c r="V25" s="80"/>
      <c r="W25" s="65">
        <f t="shared" si="3"/>
        <v>28017000</v>
      </c>
      <c r="X25" s="65">
        <f t="shared" si="4"/>
        <v>84051000</v>
      </c>
      <c r="Y25" s="81">
        <f t="shared" si="5"/>
        <v>0</v>
      </c>
      <c r="Z25" s="65">
        <f t="shared" si="6"/>
        <v>112068000</v>
      </c>
      <c r="AA25" s="65" t="s">
        <v>40</v>
      </c>
      <c r="AB25" s="153"/>
      <c r="AC25" s="153"/>
      <c r="AD25" s="65">
        <v>10000</v>
      </c>
      <c r="AE25" s="65"/>
      <c r="AF25" s="65"/>
      <c r="AG25" s="65">
        <f t="shared" si="7"/>
        <v>3113000</v>
      </c>
      <c r="AH25" s="66">
        <f t="shared" si="8"/>
        <v>3113000</v>
      </c>
      <c r="AI25" s="82">
        <f t="shared" si="13"/>
        <v>115181000</v>
      </c>
      <c r="AJ25" s="29"/>
      <c r="AK25" s="67"/>
    </row>
    <row r="26" s="94" customFormat="1" ht="137.25" customHeight="1" spans="1:37">
      <c r="A26" s="137"/>
      <c r="B26" s="131"/>
      <c r="C26" s="131">
        <f>COUNTA($C$4:C25)</f>
        <v>20</v>
      </c>
      <c r="D26" s="131" t="s">
        <v>79</v>
      </c>
      <c r="E26" s="131" t="s">
        <v>80</v>
      </c>
      <c r="F26" s="132"/>
      <c r="G26" s="133">
        <v>3</v>
      </c>
      <c r="H26" s="133">
        <v>2377</v>
      </c>
      <c r="I26" s="133">
        <v>2377</v>
      </c>
      <c r="J26" s="133">
        <f t="shared" si="0"/>
        <v>0</v>
      </c>
      <c r="K26" s="133" t="s">
        <v>38</v>
      </c>
      <c r="L26" s="133">
        <v>326</v>
      </c>
      <c r="M26" s="133">
        <v>1227.7</v>
      </c>
      <c r="N26" s="133" t="s">
        <v>38</v>
      </c>
      <c r="O26" s="133">
        <v>326</v>
      </c>
      <c r="P26" s="133" t="s">
        <v>39</v>
      </c>
      <c r="Q26" s="133">
        <v>929.1</v>
      </c>
      <c r="R26" s="133">
        <v>929.1</v>
      </c>
      <c r="S26" s="133"/>
      <c r="T26" s="134">
        <f t="shared" si="12"/>
        <v>39.0870845603702</v>
      </c>
      <c r="U26" s="131">
        <f t="shared" si="2"/>
        <v>6</v>
      </c>
      <c r="V26" s="132"/>
      <c r="W26" s="135">
        <f t="shared" si="3"/>
        <v>83619000</v>
      </c>
      <c r="X26" s="135">
        <f t="shared" si="4"/>
        <v>250857000</v>
      </c>
      <c r="Y26" s="136">
        <f t="shared" si="5"/>
        <v>0</v>
      </c>
      <c r="Z26" s="135">
        <f t="shared" si="6"/>
        <v>334476000</v>
      </c>
      <c r="AA26" s="135" t="s">
        <v>40</v>
      </c>
      <c r="AB26" s="137"/>
      <c r="AC26" s="137"/>
      <c r="AD26" s="135">
        <v>10000</v>
      </c>
      <c r="AE26" s="135"/>
      <c r="AF26" s="135"/>
      <c r="AG26" s="135">
        <f t="shared" si="7"/>
        <v>9291000</v>
      </c>
      <c r="AH26" s="138">
        <f t="shared" si="8"/>
        <v>9291000</v>
      </c>
      <c r="AI26" s="168">
        <f t="shared" si="13"/>
        <v>343767000</v>
      </c>
      <c r="AJ26" s="95"/>
      <c r="AK26" s="140"/>
    </row>
    <row r="27" s="94" customFormat="1" ht="137.25" customHeight="1" spans="1:37">
      <c r="A27" s="137"/>
      <c r="B27" s="131"/>
      <c r="C27" s="131">
        <f>COUNTA($C$4:C26)</f>
        <v>21</v>
      </c>
      <c r="D27" s="131" t="s">
        <v>81</v>
      </c>
      <c r="E27" s="131" t="s">
        <v>82</v>
      </c>
      <c r="F27" s="132"/>
      <c r="G27" s="133">
        <v>2</v>
      </c>
      <c r="H27" s="133">
        <v>1678</v>
      </c>
      <c r="I27" s="149">
        <v>1678</v>
      </c>
      <c r="J27" s="133">
        <f t="shared" si="0"/>
        <v>0</v>
      </c>
      <c r="K27" s="133" t="s">
        <v>38</v>
      </c>
      <c r="L27" s="133">
        <v>330</v>
      </c>
      <c r="M27" s="133">
        <v>1550.5</v>
      </c>
      <c r="N27" s="133" t="s">
        <v>38</v>
      </c>
      <c r="O27" s="133">
        <v>330</v>
      </c>
      <c r="P27" s="133" t="s">
        <v>39</v>
      </c>
      <c r="Q27" s="133">
        <v>1465</v>
      </c>
      <c r="R27" s="133">
        <f>Q27+Q28</f>
        <v>1545</v>
      </c>
      <c r="S27" s="133"/>
      <c r="T27" s="150">
        <f t="shared" si="12"/>
        <v>92.0738974970203</v>
      </c>
      <c r="U27" s="131">
        <f t="shared" si="2"/>
        <v>12</v>
      </c>
      <c r="V27" s="132"/>
      <c r="W27" s="135">
        <f t="shared" si="3"/>
        <v>139050000</v>
      </c>
      <c r="X27" s="135">
        <f t="shared" si="4"/>
        <v>417150000</v>
      </c>
      <c r="Y27" s="136">
        <f t="shared" si="5"/>
        <v>0</v>
      </c>
      <c r="Z27" s="135">
        <f t="shared" si="6"/>
        <v>556200000</v>
      </c>
      <c r="AA27" s="135" t="s">
        <v>40</v>
      </c>
      <c r="AB27" s="137"/>
      <c r="AC27" s="137"/>
      <c r="AD27" s="135">
        <v>10000</v>
      </c>
      <c r="AE27" s="135"/>
      <c r="AF27" s="135"/>
      <c r="AG27" s="135">
        <f t="shared" si="7"/>
        <v>15450000</v>
      </c>
      <c r="AH27" s="138">
        <f t="shared" si="8"/>
        <v>15450000</v>
      </c>
      <c r="AI27" s="135">
        <f t="shared" si="13"/>
        <v>571650000</v>
      </c>
      <c r="AJ27" s="95"/>
      <c r="AK27" s="140"/>
    </row>
    <row r="28" s="94" customFormat="1" ht="137.25" customHeight="1" spans="1:37">
      <c r="A28" s="137"/>
      <c r="B28" s="131"/>
      <c r="C28" s="131"/>
      <c r="D28" s="131"/>
      <c r="E28" s="142"/>
      <c r="F28" s="132"/>
      <c r="G28" s="133"/>
      <c r="H28" s="133"/>
      <c r="I28" s="155"/>
      <c r="J28" s="133">
        <f t="shared" si="0"/>
        <v>0</v>
      </c>
      <c r="K28" s="133">
        <v>7</v>
      </c>
      <c r="L28" s="133">
        <v>112</v>
      </c>
      <c r="M28" s="133">
        <v>80.2</v>
      </c>
      <c r="N28" s="133">
        <v>7</v>
      </c>
      <c r="O28" s="133">
        <v>112</v>
      </c>
      <c r="P28" s="133" t="s">
        <v>39</v>
      </c>
      <c r="Q28" s="133">
        <v>80</v>
      </c>
      <c r="R28" s="133"/>
      <c r="S28" s="133"/>
      <c r="T28" s="156"/>
      <c r="U28" s="142">
        <f t="shared" si="2"/>
        <v>2</v>
      </c>
      <c r="V28" s="132"/>
      <c r="W28" s="135">
        <f t="shared" si="3"/>
        <v>0</v>
      </c>
      <c r="X28" s="135">
        <f t="shared" si="4"/>
        <v>0</v>
      </c>
      <c r="Y28" s="136">
        <f t="shared" si="5"/>
        <v>0</v>
      </c>
      <c r="Z28" s="135">
        <f t="shared" si="6"/>
        <v>0</v>
      </c>
      <c r="AA28" s="135" t="s">
        <v>40</v>
      </c>
      <c r="AB28" s="137"/>
      <c r="AC28" s="137"/>
      <c r="AD28" s="135">
        <v>10000</v>
      </c>
      <c r="AE28" s="135"/>
      <c r="AF28" s="135"/>
      <c r="AG28" s="135">
        <f t="shared" si="7"/>
        <v>0</v>
      </c>
      <c r="AH28" s="138">
        <f t="shared" si="8"/>
        <v>0</v>
      </c>
      <c r="AI28" s="135"/>
      <c r="AJ28" s="95"/>
      <c r="AK28" s="140"/>
    </row>
    <row r="29" s="94" customFormat="1" ht="137.25" customHeight="1" spans="1:37">
      <c r="A29" s="137"/>
      <c r="B29" s="142"/>
      <c r="C29" s="142">
        <f>COUNTA($C$4:C28)</f>
        <v>22</v>
      </c>
      <c r="D29" s="142" t="s">
        <v>83</v>
      </c>
      <c r="E29" s="131" t="s">
        <v>84</v>
      </c>
      <c r="F29" s="139"/>
      <c r="G29" s="133">
        <v>4</v>
      </c>
      <c r="H29" s="133">
        <v>3199</v>
      </c>
      <c r="I29" s="133">
        <v>3199</v>
      </c>
      <c r="J29" s="133">
        <f t="shared" si="0"/>
        <v>0</v>
      </c>
      <c r="K29" s="133" t="s">
        <v>38</v>
      </c>
      <c r="L29" s="133">
        <v>353</v>
      </c>
      <c r="M29" s="133">
        <v>2943.3</v>
      </c>
      <c r="N29" s="133" t="s">
        <v>38</v>
      </c>
      <c r="O29" s="133">
        <v>353</v>
      </c>
      <c r="P29" s="133" t="s">
        <v>39</v>
      </c>
      <c r="Q29" s="133">
        <v>1881.8</v>
      </c>
      <c r="R29" s="133">
        <v>1881.8</v>
      </c>
      <c r="S29" s="133"/>
      <c r="T29" s="134">
        <f>R29/H29%</f>
        <v>58.824632697718</v>
      </c>
      <c r="U29" s="131">
        <f t="shared" si="2"/>
        <v>6</v>
      </c>
      <c r="V29" s="132"/>
      <c r="W29" s="135">
        <f t="shared" si="3"/>
        <v>169362000</v>
      </c>
      <c r="X29" s="135">
        <f t="shared" si="4"/>
        <v>508086000</v>
      </c>
      <c r="Y29" s="136">
        <f t="shared" si="5"/>
        <v>0</v>
      </c>
      <c r="Z29" s="135">
        <f t="shared" si="6"/>
        <v>677448000</v>
      </c>
      <c r="AA29" s="135" t="s">
        <v>40</v>
      </c>
      <c r="AB29" s="137"/>
      <c r="AC29" s="137"/>
      <c r="AD29" s="135">
        <v>10000</v>
      </c>
      <c r="AE29" s="135"/>
      <c r="AF29" s="135"/>
      <c r="AG29" s="135">
        <f t="shared" si="7"/>
        <v>18818000</v>
      </c>
      <c r="AH29" s="138">
        <f t="shared" si="8"/>
        <v>18818000</v>
      </c>
      <c r="AI29" s="135">
        <f>+AH29+Z29</f>
        <v>696266000</v>
      </c>
      <c r="AJ29" s="95"/>
      <c r="AK29" s="140"/>
    </row>
    <row r="30" s="27" customFormat="1" ht="137.25" customHeight="1" spans="1:37">
      <c r="A30" s="153"/>
      <c r="B30" s="60"/>
      <c r="C30" s="60">
        <f>COUNTA($C$4:C29)</f>
        <v>23</v>
      </c>
      <c r="D30" s="60" t="s">
        <v>85</v>
      </c>
      <c r="E30" s="60" t="s">
        <v>86</v>
      </c>
      <c r="F30" s="148"/>
      <c r="G30" s="61">
        <v>3</v>
      </c>
      <c r="H30" s="61">
        <v>2475</v>
      </c>
      <c r="I30" s="61">
        <v>2475</v>
      </c>
      <c r="J30" s="61">
        <f t="shared" si="0"/>
        <v>0</v>
      </c>
      <c r="K30" s="61" t="s">
        <v>49</v>
      </c>
      <c r="L30" s="61">
        <v>2</v>
      </c>
      <c r="M30" s="61">
        <v>1728.2</v>
      </c>
      <c r="N30" s="61" t="s">
        <v>49</v>
      </c>
      <c r="O30" s="61">
        <v>2</v>
      </c>
      <c r="P30" s="61" t="s">
        <v>39</v>
      </c>
      <c r="Q30" s="61">
        <v>352.1</v>
      </c>
      <c r="R30" s="61">
        <v>352.1</v>
      </c>
      <c r="S30" s="61"/>
      <c r="T30" s="160">
        <f>R30/H30%</f>
        <v>14.2262626262626</v>
      </c>
      <c r="U30" s="60">
        <f t="shared" si="2"/>
        <v>3</v>
      </c>
      <c r="V30" s="80"/>
      <c r="W30" s="65">
        <f t="shared" si="3"/>
        <v>31689000</v>
      </c>
      <c r="X30" s="65">
        <f t="shared" si="4"/>
        <v>95067000</v>
      </c>
      <c r="Y30" s="81">
        <f t="shared" si="5"/>
        <v>0</v>
      </c>
      <c r="Z30" s="65">
        <f t="shared" si="6"/>
        <v>126756000</v>
      </c>
      <c r="AA30" s="65" t="s">
        <v>40</v>
      </c>
      <c r="AB30" s="153"/>
      <c r="AC30" s="153"/>
      <c r="AD30" s="65">
        <v>10000</v>
      </c>
      <c r="AE30" s="65"/>
      <c r="AF30" s="65"/>
      <c r="AG30" s="65">
        <f t="shared" si="7"/>
        <v>3521000</v>
      </c>
      <c r="AH30" s="66">
        <f t="shared" si="8"/>
        <v>3521000</v>
      </c>
      <c r="AI30" s="65">
        <f>+AH30+Z30</f>
        <v>130277000</v>
      </c>
      <c r="AJ30" s="29"/>
      <c r="AK30" s="67"/>
    </row>
    <row r="31" s="27" customFormat="1" ht="137.25" customHeight="1" spans="1:37">
      <c r="A31" s="153"/>
      <c r="B31" s="60"/>
      <c r="C31" s="60">
        <f>COUNTA($C$4:C30)</f>
        <v>24</v>
      </c>
      <c r="D31" s="60" t="s">
        <v>87</v>
      </c>
      <c r="E31" s="59" t="s">
        <v>88</v>
      </c>
      <c r="F31" s="148"/>
      <c r="G31" s="61" t="s">
        <v>89</v>
      </c>
      <c r="H31" s="61">
        <v>3423</v>
      </c>
      <c r="I31" s="162">
        <v>3423</v>
      </c>
      <c r="J31" s="61">
        <f t="shared" si="0"/>
        <v>0</v>
      </c>
      <c r="K31" s="61" t="s">
        <v>49</v>
      </c>
      <c r="L31" s="61">
        <v>3</v>
      </c>
      <c r="M31" s="61">
        <v>1944.9</v>
      </c>
      <c r="N31" s="61" t="s">
        <v>49</v>
      </c>
      <c r="O31" s="61">
        <v>3</v>
      </c>
      <c r="P31" s="61" t="s">
        <v>39</v>
      </c>
      <c r="Q31" s="61">
        <v>832.7</v>
      </c>
      <c r="R31" s="61">
        <f>Q31+Q32</f>
        <v>1012.7</v>
      </c>
      <c r="S31" s="61"/>
      <c r="T31" s="163">
        <f>R31/H31%</f>
        <v>29.5851592170611</v>
      </c>
      <c r="U31" s="59">
        <f t="shared" si="2"/>
        <v>5</v>
      </c>
      <c r="V31" s="80"/>
      <c r="W31" s="65">
        <f t="shared" si="3"/>
        <v>91143000</v>
      </c>
      <c r="X31" s="65">
        <f t="shared" si="4"/>
        <v>273429000</v>
      </c>
      <c r="Y31" s="81">
        <f t="shared" si="5"/>
        <v>0</v>
      </c>
      <c r="Z31" s="65">
        <f t="shared" si="6"/>
        <v>364572000</v>
      </c>
      <c r="AA31" s="65" t="s">
        <v>40</v>
      </c>
      <c r="AB31" s="153"/>
      <c r="AC31" s="153"/>
      <c r="AD31" s="65">
        <v>10000</v>
      </c>
      <c r="AE31" s="65"/>
      <c r="AF31" s="65"/>
      <c r="AG31" s="65">
        <f t="shared" si="7"/>
        <v>10127000</v>
      </c>
      <c r="AH31" s="66">
        <f t="shared" si="8"/>
        <v>10127000</v>
      </c>
      <c r="AI31" s="65">
        <f>Z31+AH31</f>
        <v>374699000</v>
      </c>
      <c r="AJ31" s="29"/>
      <c r="AK31" s="67"/>
    </row>
    <row r="32" s="27" customFormat="1" ht="137.25" customHeight="1" spans="1:37">
      <c r="A32" s="153"/>
      <c r="B32" s="60"/>
      <c r="C32" s="60"/>
      <c r="D32" s="60"/>
      <c r="E32" s="59"/>
      <c r="F32" s="148"/>
      <c r="G32" s="61"/>
      <c r="H32" s="61"/>
      <c r="I32" s="164"/>
      <c r="J32" s="61">
        <f t="shared" si="0"/>
        <v>0</v>
      </c>
      <c r="K32" s="61">
        <v>7</v>
      </c>
      <c r="L32" s="61">
        <v>92</v>
      </c>
      <c r="M32" s="61">
        <v>180.1</v>
      </c>
      <c r="N32" s="61">
        <v>7</v>
      </c>
      <c r="O32" s="61">
        <v>92</v>
      </c>
      <c r="P32" s="61" t="s">
        <v>39</v>
      </c>
      <c r="Q32" s="61">
        <v>180</v>
      </c>
      <c r="R32" s="61"/>
      <c r="S32" s="61"/>
      <c r="T32" s="165"/>
      <c r="U32" s="59">
        <f t="shared" si="2"/>
        <v>2</v>
      </c>
      <c r="V32" s="80"/>
      <c r="W32" s="65">
        <f t="shared" si="3"/>
        <v>0</v>
      </c>
      <c r="X32" s="65">
        <f t="shared" si="4"/>
        <v>0</v>
      </c>
      <c r="Y32" s="81">
        <f t="shared" si="5"/>
        <v>0</v>
      </c>
      <c r="Z32" s="65">
        <f t="shared" si="6"/>
        <v>0</v>
      </c>
      <c r="AA32" s="65" t="s">
        <v>40</v>
      </c>
      <c r="AB32" s="153"/>
      <c r="AC32" s="153"/>
      <c r="AD32" s="65">
        <v>10000</v>
      </c>
      <c r="AE32" s="65"/>
      <c r="AF32" s="65"/>
      <c r="AG32" s="65">
        <f t="shared" si="7"/>
        <v>0</v>
      </c>
      <c r="AH32" s="66">
        <f t="shared" si="8"/>
        <v>0</v>
      </c>
      <c r="AI32" s="65"/>
      <c r="AJ32" s="29"/>
      <c r="AK32" s="67"/>
    </row>
    <row r="33" s="27" customFormat="1" ht="137.25" customHeight="1" spans="1:38">
      <c r="A33" s="153"/>
      <c r="B33" s="60"/>
      <c r="C33" s="60">
        <f>COUNTA($C$4:C32)</f>
        <v>25</v>
      </c>
      <c r="D33" s="60" t="s">
        <v>90</v>
      </c>
      <c r="E33" s="60" t="s">
        <v>91</v>
      </c>
      <c r="F33" s="80"/>
      <c r="G33" s="61">
        <v>5</v>
      </c>
      <c r="H33" s="61">
        <v>4080</v>
      </c>
      <c r="I33" s="61">
        <v>4080</v>
      </c>
      <c r="J33" s="61">
        <f t="shared" si="0"/>
        <v>0</v>
      </c>
      <c r="K33" s="61" t="s">
        <v>49</v>
      </c>
      <c r="L33" s="61">
        <v>4</v>
      </c>
      <c r="M33" s="61">
        <v>1833.1</v>
      </c>
      <c r="N33" s="61" t="s">
        <v>49</v>
      </c>
      <c r="O33" s="61">
        <v>4</v>
      </c>
      <c r="P33" s="61" t="s">
        <v>39</v>
      </c>
      <c r="Q33" s="61">
        <v>612.8</v>
      </c>
      <c r="R33" s="61">
        <v>612.8</v>
      </c>
      <c r="S33" s="61"/>
      <c r="T33" s="160">
        <f>R33/H33%</f>
        <v>15.0196078431373</v>
      </c>
      <c r="U33" s="60">
        <f t="shared" si="2"/>
        <v>3</v>
      </c>
      <c r="V33" s="80"/>
      <c r="W33" s="65">
        <f t="shared" si="3"/>
        <v>55152000</v>
      </c>
      <c r="X33" s="65">
        <f t="shared" si="4"/>
        <v>165456000</v>
      </c>
      <c r="Y33" s="81">
        <f t="shared" si="5"/>
        <v>0</v>
      </c>
      <c r="Z33" s="65">
        <f t="shared" si="6"/>
        <v>220608000</v>
      </c>
      <c r="AA33" s="65" t="s">
        <v>40</v>
      </c>
      <c r="AB33" s="153"/>
      <c r="AC33" s="153"/>
      <c r="AD33" s="65">
        <v>10000</v>
      </c>
      <c r="AE33" s="65"/>
      <c r="AF33" s="65"/>
      <c r="AG33" s="65">
        <f t="shared" si="7"/>
        <v>6128000</v>
      </c>
      <c r="AH33" s="66">
        <f t="shared" si="8"/>
        <v>6128000</v>
      </c>
      <c r="AI33" s="65">
        <f>AH33+Z33</f>
        <v>226736000</v>
      </c>
      <c r="AJ33" s="29"/>
      <c r="AK33" s="67"/>
    </row>
    <row r="34" s="95" customFormat="1" ht="137.25" customHeight="1" spans="1:38">
      <c r="A34" s="129"/>
      <c r="B34" s="131"/>
      <c r="C34" s="131">
        <f>COUNTA($C$4:C33)</f>
        <v>26</v>
      </c>
      <c r="D34" s="131" t="s">
        <v>92</v>
      </c>
      <c r="E34" s="131" t="s">
        <v>93</v>
      </c>
      <c r="F34" s="139"/>
      <c r="G34" s="133">
        <v>2</v>
      </c>
      <c r="H34" s="133">
        <v>1632</v>
      </c>
      <c r="I34" s="133">
        <v>1632</v>
      </c>
      <c r="J34" s="133">
        <f t="shared" si="0"/>
        <v>0</v>
      </c>
      <c r="K34" s="133" t="s">
        <v>49</v>
      </c>
      <c r="L34" s="133">
        <v>8</v>
      </c>
      <c r="M34" s="133">
        <v>1504.5</v>
      </c>
      <c r="N34" s="133" t="s">
        <v>49</v>
      </c>
      <c r="O34" s="133">
        <v>8</v>
      </c>
      <c r="P34" s="133" t="s">
        <v>39</v>
      </c>
      <c r="Q34" s="133">
        <v>266.5</v>
      </c>
      <c r="R34" s="133">
        <v>266.5</v>
      </c>
      <c r="S34" s="133"/>
      <c r="T34" s="134">
        <f>R34/H34%</f>
        <v>16.3296568627451</v>
      </c>
      <c r="U34" s="131">
        <f t="shared" si="2"/>
        <v>3</v>
      </c>
      <c r="V34" s="132"/>
      <c r="W34" s="135">
        <f t="shared" si="3"/>
        <v>23985000</v>
      </c>
      <c r="X34" s="135">
        <f t="shared" si="4"/>
        <v>71955000</v>
      </c>
      <c r="Y34" s="136">
        <f t="shared" si="5"/>
        <v>0</v>
      </c>
      <c r="Z34" s="135">
        <f t="shared" si="6"/>
        <v>95940000</v>
      </c>
      <c r="AA34" s="135" t="s">
        <v>40</v>
      </c>
      <c r="AB34" s="137"/>
      <c r="AC34" s="137"/>
      <c r="AD34" s="135">
        <v>10000</v>
      </c>
      <c r="AE34" s="135"/>
      <c r="AF34" s="135"/>
      <c r="AG34" s="135">
        <f t="shared" si="7"/>
        <v>2665000</v>
      </c>
      <c r="AH34" s="138">
        <f t="shared" si="8"/>
        <v>2665000</v>
      </c>
      <c r="AI34" s="135">
        <f>AH34+Z34</f>
        <v>98605000</v>
      </c>
      <c r="AK34" s="140"/>
      <c r="AL34" s="93"/>
    </row>
    <row r="35" s="29" customFormat="1" ht="137.25" customHeight="1" spans="1:38">
      <c r="A35" s="147"/>
      <c r="B35" s="60"/>
      <c r="C35" s="60">
        <f>COUNTA($C$4:C34)</f>
        <v>27</v>
      </c>
      <c r="D35" s="60" t="s">
        <v>94</v>
      </c>
      <c r="E35" s="59" t="s">
        <v>95</v>
      </c>
      <c r="F35" s="148"/>
      <c r="G35" s="61">
        <v>2</v>
      </c>
      <c r="H35" s="61">
        <v>1582</v>
      </c>
      <c r="I35" s="162">
        <v>1628</v>
      </c>
      <c r="J35" s="61">
        <f t="shared" si="0"/>
        <v>-46</v>
      </c>
      <c r="K35" s="61" t="s">
        <v>49</v>
      </c>
      <c r="L35" s="61">
        <v>13</v>
      </c>
      <c r="M35" s="61">
        <v>735.1</v>
      </c>
      <c r="N35" s="61" t="s">
        <v>49</v>
      </c>
      <c r="O35" s="61">
        <v>13</v>
      </c>
      <c r="P35" s="61" t="s">
        <v>39</v>
      </c>
      <c r="Q35" s="61">
        <v>735</v>
      </c>
      <c r="R35" s="61">
        <f>Q35+Q36</f>
        <v>812.8</v>
      </c>
      <c r="S35" s="61"/>
      <c r="T35" s="163">
        <f>R35/H35%</f>
        <v>51.378002528445</v>
      </c>
      <c r="U35" s="61">
        <f t="shared" si="2"/>
        <v>6</v>
      </c>
      <c r="V35" s="80"/>
      <c r="W35" s="65">
        <f t="shared" si="3"/>
        <v>73152000</v>
      </c>
      <c r="X35" s="65">
        <f t="shared" si="4"/>
        <v>219456000</v>
      </c>
      <c r="Y35" s="81">
        <f t="shared" si="5"/>
        <v>0</v>
      </c>
      <c r="Z35" s="65">
        <f t="shared" si="6"/>
        <v>292608000</v>
      </c>
      <c r="AA35" s="65" t="s">
        <v>40</v>
      </c>
      <c r="AB35" s="153"/>
      <c r="AC35" s="153"/>
      <c r="AD35" s="65">
        <v>10000</v>
      </c>
      <c r="AE35" s="65"/>
      <c r="AF35" s="65"/>
      <c r="AG35" s="65">
        <f t="shared" si="7"/>
        <v>8128000</v>
      </c>
      <c r="AH35" s="66">
        <f t="shared" si="8"/>
        <v>8128000</v>
      </c>
      <c r="AI35" s="65">
        <f>AH35+Z35</f>
        <v>300736000</v>
      </c>
      <c r="AK35" s="67"/>
      <c r="AL35" s="31"/>
    </row>
    <row r="36" s="29" customFormat="1" ht="137.25" customHeight="1" spans="1:38">
      <c r="A36" s="147"/>
      <c r="B36" s="60"/>
      <c r="C36" s="60"/>
      <c r="D36" s="60"/>
      <c r="E36" s="59"/>
      <c r="F36" s="80"/>
      <c r="G36" s="61"/>
      <c r="H36" s="61"/>
      <c r="I36" s="164"/>
      <c r="J36" s="61">
        <f t="shared" si="0"/>
        <v>0</v>
      </c>
      <c r="K36" s="61">
        <v>7</v>
      </c>
      <c r="L36" s="61">
        <v>49</v>
      </c>
      <c r="M36" s="61">
        <v>80</v>
      </c>
      <c r="N36" s="61">
        <v>7</v>
      </c>
      <c r="O36" s="61">
        <v>49</v>
      </c>
      <c r="P36" s="61" t="s">
        <v>39</v>
      </c>
      <c r="Q36" s="61">
        <v>77.8</v>
      </c>
      <c r="R36" s="61"/>
      <c r="S36" s="61"/>
      <c r="T36" s="165"/>
      <c r="U36" s="61">
        <f t="shared" si="2"/>
        <v>2</v>
      </c>
      <c r="V36" s="80"/>
      <c r="W36" s="65">
        <f t="shared" si="3"/>
        <v>0</v>
      </c>
      <c r="X36" s="65">
        <f t="shared" si="4"/>
        <v>0</v>
      </c>
      <c r="Y36" s="81">
        <f t="shared" si="5"/>
        <v>0</v>
      </c>
      <c r="Z36" s="65">
        <f t="shared" si="6"/>
        <v>0</v>
      </c>
      <c r="AA36" s="65" t="s">
        <v>40</v>
      </c>
      <c r="AB36" s="153"/>
      <c r="AC36" s="153"/>
      <c r="AD36" s="65">
        <v>10000</v>
      </c>
      <c r="AE36" s="65"/>
      <c r="AF36" s="65"/>
      <c r="AG36" s="65">
        <f t="shared" si="7"/>
        <v>0</v>
      </c>
      <c r="AH36" s="66">
        <f t="shared" si="8"/>
        <v>0</v>
      </c>
      <c r="AI36" s="65"/>
      <c r="AK36" s="67"/>
      <c r="AL36" s="31"/>
    </row>
    <row r="37" s="29" customFormat="1" ht="137.25" customHeight="1" spans="1:38">
      <c r="A37" s="147"/>
      <c r="B37" s="60"/>
      <c r="C37" s="60">
        <f>COUNTA($C$4:C36)</f>
        <v>28</v>
      </c>
      <c r="D37" s="60" t="s">
        <v>96</v>
      </c>
      <c r="E37" s="60" t="s">
        <v>97</v>
      </c>
      <c r="F37" s="148"/>
      <c r="G37" s="61">
        <v>3</v>
      </c>
      <c r="H37" s="61">
        <v>2296</v>
      </c>
      <c r="I37" s="61">
        <v>2225</v>
      </c>
      <c r="J37" s="61">
        <f t="shared" si="0"/>
        <v>71</v>
      </c>
      <c r="K37" s="61" t="s">
        <v>49</v>
      </c>
      <c r="L37" s="61">
        <v>16</v>
      </c>
      <c r="M37" s="61">
        <v>2104.6</v>
      </c>
      <c r="N37" s="61" t="s">
        <v>49</v>
      </c>
      <c r="O37" s="61">
        <v>16</v>
      </c>
      <c r="P37" s="61" t="s">
        <v>39</v>
      </c>
      <c r="Q37" s="61">
        <v>2048.2</v>
      </c>
      <c r="R37" s="61">
        <v>2048.2</v>
      </c>
      <c r="S37" s="61"/>
      <c r="T37" s="160">
        <f>R37/H37%</f>
        <v>89.2073170731707</v>
      </c>
      <c r="U37" s="60">
        <f t="shared" si="2"/>
        <v>12</v>
      </c>
      <c r="V37" s="80"/>
      <c r="W37" s="65">
        <f t="shared" si="3"/>
        <v>184338000</v>
      </c>
      <c r="X37" s="65">
        <f t="shared" si="4"/>
        <v>553014000</v>
      </c>
      <c r="Y37" s="81">
        <f t="shared" si="5"/>
        <v>0</v>
      </c>
      <c r="Z37" s="65">
        <f t="shared" si="6"/>
        <v>737352000</v>
      </c>
      <c r="AA37" s="65" t="s">
        <v>40</v>
      </c>
      <c r="AB37" s="153"/>
      <c r="AC37" s="153"/>
      <c r="AD37" s="65">
        <v>10000</v>
      </c>
      <c r="AE37" s="65"/>
      <c r="AF37" s="65"/>
      <c r="AG37" s="65">
        <f t="shared" si="7"/>
        <v>20482000</v>
      </c>
      <c r="AH37" s="66">
        <f t="shared" si="8"/>
        <v>20482000</v>
      </c>
      <c r="AI37" s="65">
        <f>AH37+Z37</f>
        <v>757834000</v>
      </c>
      <c r="AK37" s="67"/>
      <c r="AL37" s="31"/>
    </row>
    <row r="38" s="29" customFormat="1" ht="137.25" customHeight="1" spans="1:38">
      <c r="A38" s="147"/>
      <c r="B38" s="60"/>
      <c r="C38" s="60">
        <f>COUNTA($C$4:C37)</f>
        <v>29</v>
      </c>
      <c r="D38" s="60" t="s">
        <v>98</v>
      </c>
      <c r="E38" s="60" t="s">
        <v>99</v>
      </c>
      <c r="F38" s="148"/>
      <c r="G38" s="61">
        <v>5</v>
      </c>
      <c r="H38" s="61">
        <v>3958</v>
      </c>
      <c r="I38" s="162">
        <v>3896</v>
      </c>
      <c r="J38" s="61">
        <f t="shared" si="0"/>
        <v>62</v>
      </c>
      <c r="K38" s="61" t="s">
        <v>49</v>
      </c>
      <c r="L38" s="61">
        <v>17</v>
      </c>
      <c r="M38" s="61">
        <v>2099.1</v>
      </c>
      <c r="N38" s="61" t="s">
        <v>49</v>
      </c>
      <c r="O38" s="61">
        <v>17</v>
      </c>
      <c r="P38" s="61" t="s">
        <v>39</v>
      </c>
      <c r="Q38" s="61">
        <v>1811.9</v>
      </c>
      <c r="R38" s="61">
        <f>Q38+Q39</f>
        <v>1831.8</v>
      </c>
      <c r="S38" s="61"/>
      <c r="T38" s="163">
        <f>R38/H38%</f>
        <v>46.2809499747347</v>
      </c>
      <c r="U38" s="60">
        <f t="shared" si="2"/>
        <v>6</v>
      </c>
      <c r="V38" s="80"/>
      <c r="W38" s="65">
        <f t="shared" si="3"/>
        <v>164862000</v>
      </c>
      <c r="X38" s="65">
        <f t="shared" si="4"/>
        <v>494586000</v>
      </c>
      <c r="Y38" s="81">
        <f t="shared" si="5"/>
        <v>0</v>
      </c>
      <c r="Z38" s="65">
        <f t="shared" si="6"/>
        <v>659448000</v>
      </c>
      <c r="AA38" s="65" t="s">
        <v>40</v>
      </c>
      <c r="AB38" s="153"/>
      <c r="AC38" s="153"/>
      <c r="AD38" s="65">
        <v>10000</v>
      </c>
      <c r="AE38" s="65"/>
      <c r="AF38" s="65"/>
      <c r="AG38" s="65">
        <f t="shared" si="7"/>
        <v>18318000</v>
      </c>
      <c r="AH38" s="66">
        <f t="shared" si="8"/>
        <v>18318000</v>
      </c>
      <c r="AI38" s="65">
        <f>AH38+Z38</f>
        <v>677766000</v>
      </c>
      <c r="AK38" s="67"/>
      <c r="AL38" s="31"/>
    </row>
    <row r="39" s="29" customFormat="1" ht="137.25" customHeight="1" spans="1:38">
      <c r="A39" s="147"/>
      <c r="B39" s="60"/>
      <c r="C39" s="60"/>
      <c r="D39" s="60"/>
      <c r="E39" s="70"/>
      <c r="F39" s="148"/>
      <c r="G39" s="61"/>
      <c r="H39" s="61"/>
      <c r="I39" s="164"/>
      <c r="J39" s="61">
        <f t="shared" si="0"/>
        <v>0</v>
      </c>
      <c r="K39" s="61">
        <v>7</v>
      </c>
      <c r="L39" s="61">
        <v>79</v>
      </c>
      <c r="M39" s="61">
        <v>200</v>
      </c>
      <c r="N39" s="61">
        <v>7</v>
      </c>
      <c r="O39" s="61">
        <v>79</v>
      </c>
      <c r="P39" s="61" t="s">
        <v>39</v>
      </c>
      <c r="Q39" s="61">
        <v>19.9</v>
      </c>
      <c r="R39" s="61"/>
      <c r="S39" s="61"/>
      <c r="T39" s="165"/>
      <c r="U39" s="70">
        <f t="shared" si="2"/>
        <v>2</v>
      </c>
      <c r="V39" s="80"/>
      <c r="W39" s="65">
        <f t="shared" si="3"/>
        <v>0</v>
      </c>
      <c r="X39" s="65">
        <f t="shared" si="4"/>
        <v>0</v>
      </c>
      <c r="Y39" s="81">
        <f t="shared" si="5"/>
        <v>0</v>
      </c>
      <c r="Z39" s="65">
        <f t="shared" si="6"/>
        <v>0</v>
      </c>
      <c r="AA39" s="65" t="s">
        <v>40</v>
      </c>
      <c r="AB39" s="153"/>
      <c r="AC39" s="153"/>
      <c r="AD39" s="65">
        <v>10000</v>
      </c>
      <c r="AE39" s="65"/>
      <c r="AF39" s="65"/>
      <c r="AG39" s="65">
        <f t="shared" si="7"/>
        <v>0</v>
      </c>
      <c r="AH39" s="66">
        <f t="shared" si="8"/>
        <v>0</v>
      </c>
      <c r="AI39" s="65"/>
      <c r="AK39" s="67"/>
      <c r="AL39" s="31"/>
    </row>
    <row r="40" s="29" customFormat="1" ht="137.25" customHeight="1" spans="1:38">
      <c r="A40" s="147"/>
      <c r="B40" s="60"/>
      <c r="C40" s="60">
        <f>COUNTA($C$4:C39)</f>
        <v>30</v>
      </c>
      <c r="D40" s="60" t="s">
        <v>100</v>
      </c>
      <c r="E40" s="60" t="s">
        <v>163</v>
      </c>
      <c r="F40" s="148"/>
      <c r="G40" s="61">
        <v>4.5</v>
      </c>
      <c r="H40" s="61">
        <v>4488</v>
      </c>
      <c r="I40" s="61">
        <v>4488</v>
      </c>
      <c r="J40" s="61">
        <f t="shared" si="0"/>
        <v>0</v>
      </c>
      <c r="K40" s="61" t="s">
        <v>49</v>
      </c>
      <c r="L40" s="61">
        <v>20</v>
      </c>
      <c r="M40" s="61">
        <v>2033.1</v>
      </c>
      <c r="N40" s="61" t="s">
        <v>49</v>
      </c>
      <c r="O40" s="61">
        <v>20</v>
      </c>
      <c r="P40" s="61" t="s">
        <v>39</v>
      </c>
      <c r="Q40" s="61">
        <v>845.8</v>
      </c>
      <c r="R40" s="61">
        <v>845.8</v>
      </c>
      <c r="S40" s="61"/>
      <c r="T40" s="160">
        <f>R40/H40%</f>
        <v>18.8458110516934</v>
      </c>
      <c r="U40" s="60">
        <f t="shared" si="2"/>
        <v>3</v>
      </c>
      <c r="V40" s="80"/>
      <c r="W40" s="65">
        <f t="shared" si="3"/>
        <v>76122000</v>
      </c>
      <c r="X40" s="65">
        <f t="shared" si="4"/>
        <v>228366000</v>
      </c>
      <c r="Y40" s="81">
        <f t="shared" si="5"/>
        <v>0</v>
      </c>
      <c r="Z40" s="65">
        <f t="shared" si="6"/>
        <v>304488000</v>
      </c>
      <c r="AA40" s="65" t="s">
        <v>40</v>
      </c>
      <c r="AB40" s="153"/>
      <c r="AC40" s="153"/>
      <c r="AD40" s="65">
        <v>10000</v>
      </c>
      <c r="AE40" s="65"/>
      <c r="AF40" s="65"/>
      <c r="AG40" s="65">
        <f t="shared" si="7"/>
        <v>8458000</v>
      </c>
      <c r="AH40" s="66">
        <f t="shared" si="8"/>
        <v>8458000</v>
      </c>
      <c r="AI40" s="65">
        <f>AH40+Z40</f>
        <v>312946000</v>
      </c>
      <c r="AK40" s="67"/>
      <c r="AL40" s="31"/>
    </row>
    <row r="41" s="29" customFormat="1" ht="137.25" customHeight="1" spans="1:38">
      <c r="A41" s="147"/>
      <c r="B41" s="60"/>
      <c r="C41" s="60">
        <f>COUNTA($C$4:C40)</f>
        <v>31</v>
      </c>
      <c r="D41" s="60" t="s">
        <v>102</v>
      </c>
      <c r="E41" s="60" t="s">
        <v>103</v>
      </c>
      <c r="F41" s="148"/>
      <c r="G41" s="61">
        <v>5</v>
      </c>
      <c r="H41" s="61">
        <v>4080</v>
      </c>
      <c r="I41" s="61">
        <v>4001</v>
      </c>
      <c r="J41" s="61">
        <f t="shared" si="0"/>
        <v>79</v>
      </c>
      <c r="K41" s="61" t="s">
        <v>49</v>
      </c>
      <c r="L41" s="61">
        <v>23</v>
      </c>
      <c r="M41" s="61">
        <v>3601.9</v>
      </c>
      <c r="N41" s="61" t="s">
        <v>49</v>
      </c>
      <c r="O41" s="61">
        <v>23</v>
      </c>
      <c r="P41" s="61" t="s">
        <v>39</v>
      </c>
      <c r="Q41" s="61">
        <v>2.9</v>
      </c>
      <c r="R41" s="61">
        <v>2.9</v>
      </c>
      <c r="S41" s="61"/>
      <c r="T41" s="160">
        <f>R41/H41%</f>
        <v>0.071078431372549</v>
      </c>
      <c r="U41" s="60">
        <f t="shared" si="2"/>
        <v>2</v>
      </c>
      <c r="V41" s="80"/>
      <c r="W41" s="65">
        <f t="shared" si="3"/>
        <v>261000</v>
      </c>
      <c r="X41" s="65">
        <f t="shared" si="4"/>
        <v>783000</v>
      </c>
      <c r="Y41" s="81">
        <f t="shared" si="5"/>
        <v>0</v>
      </c>
      <c r="Z41" s="65">
        <f t="shared" si="6"/>
        <v>1044000</v>
      </c>
      <c r="AA41" s="65" t="s">
        <v>40</v>
      </c>
      <c r="AB41" s="153"/>
      <c r="AC41" s="153"/>
      <c r="AD41" s="65">
        <v>10000</v>
      </c>
      <c r="AE41" s="65"/>
      <c r="AF41" s="65"/>
      <c r="AG41" s="65">
        <f t="shared" si="7"/>
        <v>29000</v>
      </c>
      <c r="AH41" s="66">
        <f t="shared" si="8"/>
        <v>29000</v>
      </c>
      <c r="AI41" s="65">
        <f>AH41+Z41</f>
        <v>1073000</v>
      </c>
      <c r="AK41" s="67"/>
      <c r="AL41" s="31"/>
    </row>
    <row r="42" s="95" customFormat="1" ht="137.25" customHeight="1" spans="1:38">
      <c r="A42" s="129"/>
      <c r="B42" s="131"/>
      <c r="C42" s="131">
        <f>COUNTA($C$4:C41)</f>
        <v>32</v>
      </c>
      <c r="D42" s="131" t="s">
        <v>104</v>
      </c>
      <c r="E42" s="151" t="s">
        <v>105</v>
      </c>
      <c r="F42" s="132"/>
      <c r="G42" s="133">
        <v>5</v>
      </c>
      <c r="H42" s="133">
        <v>3819</v>
      </c>
      <c r="I42" s="149">
        <v>3819</v>
      </c>
      <c r="J42" s="133">
        <f t="shared" si="0"/>
        <v>0</v>
      </c>
      <c r="K42" s="133" t="s">
        <v>49</v>
      </c>
      <c r="L42" s="133">
        <v>36</v>
      </c>
      <c r="M42" s="133">
        <v>2015</v>
      </c>
      <c r="N42" s="133" t="s">
        <v>49</v>
      </c>
      <c r="O42" s="133">
        <v>36</v>
      </c>
      <c r="P42" s="133" t="s">
        <v>39</v>
      </c>
      <c r="Q42" s="133">
        <v>34.8</v>
      </c>
      <c r="R42" s="133">
        <f>Q42+Q43</f>
        <v>243.9</v>
      </c>
      <c r="S42" s="133"/>
      <c r="T42" s="150">
        <f>R42/H42%</f>
        <v>6.38648860958366</v>
      </c>
      <c r="U42" s="151">
        <f t="shared" si="2"/>
        <v>2</v>
      </c>
      <c r="V42" s="132"/>
      <c r="W42" s="135">
        <f t="shared" si="3"/>
        <v>21951000</v>
      </c>
      <c r="X42" s="135">
        <f t="shared" si="4"/>
        <v>65853000</v>
      </c>
      <c r="Y42" s="136">
        <f t="shared" si="5"/>
        <v>0</v>
      </c>
      <c r="Z42" s="135">
        <f t="shared" si="6"/>
        <v>87804000</v>
      </c>
      <c r="AA42" s="135" t="s">
        <v>40</v>
      </c>
      <c r="AB42" s="137"/>
      <c r="AC42" s="137"/>
      <c r="AD42" s="135">
        <v>10000</v>
      </c>
      <c r="AE42" s="135"/>
      <c r="AF42" s="135"/>
      <c r="AG42" s="135">
        <f t="shared" si="7"/>
        <v>2439000</v>
      </c>
      <c r="AH42" s="138">
        <f t="shared" si="8"/>
        <v>2439000</v>
      </c>
      <c r="AI42" s="135">
        <f>AH42+Z42</f>
        <v>90243000</v>
      </c>
      <c r="AK42" s="140"/>
      <c r="AL42" s="93"/>
    </row>
    <row r="43" s="95" customFormat="1" ht="137.25" customHeight="1" spans="1:38">
      <c r="A43" s="129"/>
      <c r="B43" s="131"/>
      <c r="C43" s="131"/>
      <c r="D43" s="131"/>
      <c r="E43" s="133"/>
      <c r="F43" s="132"/>
      <c r="G43" s="133"/>
      <c r="H43" s="133"/>
      <c r="I43" s="155"/>
      <c r="J43" s="133">
        <f t="shared" si="0"/>
        <v>0</v>
      </c>
      <c r="K43" s="133">
        <v>7</v>
      </c>
      <c r="L43" s="133">
        <v>80</v>
      </c>
      <c r="M43" s="133">
        <v>240</v>
      </c>
      <c r="N43" s="133">
        <v>7</v>
      </c>
      <c r="O43" s="133">
        <v>80</v>
      </c>
      <c r="P43" s="133" t="s">
        <v>39</v>
      </c>
      <c r="Q43" s="133">
        <v>209.1</v>
      </c>
      <c r="R43" s="133"/>
      <c r="S43" s="133"/>
      <c r="T43" s="156"/>
      <c r="U43" s="133">
        <f t="shared" si="2"/>
        <v>2</v>
      </c>
      <c r="V43" s="132"/>
      <c r="W43" s="135">
        <f t="shared" si="3"/>
        <v>0</v>
      </c>
      <c r="X43" s="135">
        <f t="shared" si="4"/>
        <v>0</v>
      </c>
      <c r="Y43" s="136">
        <f t="shared" si="5"/>
        <v>0</v>
      </c>
      <c r="Z43" s="135">
        <f t="shared" si="6"/>
        <v>0</v>
      </c>
      <c r="AA43" s="135" t="s">
        <v>40</v>
      </c>
      <c r="AB43" s="137"/>
      <c r="AC43" s="137"/>
      <c r="AD43" s="135">
        <v>10000</v>
      </c>
      <c r="AE43" s="135"/>
      <c r="AF43" s="135"/>
      <c r="AG43" s="135">
        <f t="shared" si="7"/>
        <v>0</v>
      </c>
      <c r="AH43" s="138">
        <f t="shared" si="8"/>
        <v>0</v>
      </c>
      <c r="AI43" s="135">
        <f>+AH43+Z43</f>
        <v>0</v>
      </c>
      <c r="AK43" s="140"/>
      <c r="AL43" s="93"/>
    </row>
    <row r="44" s="95" customFormat="1" ht="137.25" customHeight="1" spans="1:38">
      <c r="A44" s="129"/>
      <c r="B44" s="131"/>
      <c r="C44" s="131">
        <f>COUNTA($C$4:C43)</f>
        <v>33</v>
      </c>
      <c r="D44" s="131" t="s">
        <v>106</v>
      </c>
      <c r="E44" s="131" t="s">
        <v>107</v>
      </c>
      <c r="F44" s="139"/>
      <c r="G44" s="133">
        <v>5.3</v>
      </c>
      <c r="H44" s="133">
        <v>4150</v>
      </c>
      <c r="I44" s="133">
        <v>4150</v>
      </c>
      <c r="J44" s="133">
        <f t="shared" si="0"/>
        <v>0</v>
      </c>
      <c r="K44" s="133" t="s">
        <v>49</v>
      </c>
      <c r="L44" s="133">
        <v>49</v>
      </c>
      <c r="M44" s="133">
        <v>3810.1</v>
      </c>
      <c r="N44" s="133" t="s">
        <v>49</v>
      </c>
      <c r="O44" s="133">
        <v>49</v>
      </c>
      <c r="P44" s="133" t="s">
        <v>39</v>
      </c>
      <c r="Q44" s="133">
        <v>254.3</v>
      </c>
      <c r="R44" s="133">
        <v>254.3</v>
      </c>
      <c r="S44" s="133"/>
      <c r="T44" s="134">
        <f t="shared" ref="T44:T51" si="14">R44/H44%</f>
        <v>6.12771084337349</v>
      </c>
      <c r="U44" s="131">
        <f t="shared" si="2"/>
        <v>2</v>
      </c>
      <c r="V44" s="132"/>
      <c r="W44" s="135">
        <f t="shared" si="3"/>
        <v>22887000</v>
      </c>
      <c r="X44" s="135">
        <f t="shared" si="4"/>
        <v>68661000</v>
      </c>
      <c r="Y44" s="136">
        <f t="shared" si="5"/>
        <v>0</v>
      </c>
      <c r="Z44" s="135">
        <f t="shared" si="6"/>
        <v>91548000</v>
      </c>
      <c r="AA44" s="135" t="s">
        <v>40</v>
      </c>
      <c r="AB44" s="137"/>
      <c r="AC44" s="137"/>
      <c r="AD44" s="135">
        <v>10000</v>
      </c>
      <c r="AE44" s="135"/>
      <c r="AF44" s="135"/>
      <c r="AG44" s="135">
        <f t="shared" si="7"/>
        <v>2543000</v>
      </c>
      <c r="AH44" s="138">
        <f t="shared" si="8"/>
        <v>2543000</v>
      </c>
      <c r="AI44" s="135">
        <f>AH44+Z44</f>
        <v>94091000</v>
      </c>
      <c r="AK44" s="140"/>
      <c r="AL44" s="93"/>
    </row>
    <row r="45" s="29" customFormat="1" ht="137.25" customHeight="1" spans="1:38">
      <c r="A45" s="147"/>
      <c r="B45" s="60"/>
      <c r="C45" s="60">
        <f>COUNTA($C$4:C44)</f>
        <v>34</v>
      </c>
      <c r="D45" s="60" t="s">
        <v>108</v>
      </c>
      <c r="E45" s="60" t="s">
        <v>109</v>
      </c>
      <c r="F45" s="148"/>
      <c r="G45" s="61">
        <v>3</v>
      </c>
      <c r="H45" s="61">
        <v>2448</v>
      </c>
      <c r="I45" s="61">
        <v>2448</v>
      </c>
      <c r="J45" s="61">
        <f t="shared" si="0"/>
        <v>0</v>
      </c>
      <c r="K45" s="61">
        <v>7</v>
      </c>
      <c r="L45" s="61">
        <v>50</v>
      </c>
      <c r="M45" s="61">
        <v>120</v>
      </c>
      <c r="N45" s="61">
        <v>7</v>
      </c>
      <c r="O45" s="61">
        <v>50</v>
      </c>
      <c r="P45" s="61" t="s">
        <v>39</v>
      </c>
      <c r="Q45" s="61">
        <v>77.4</v>
      </c>
      <c r="R45" s="61">
        <v>77.4</v>
      </c>
      <c r="S45" s="61"/>
      <c r="T45" s="160">
        <f t="shared" si="14"/>
        <v>3.16176470588235</v>
      </c>
      <c r="U45" s="60">
        <f t="shared" si="2"/>
        <v>2</v>
      </c>
      <c r="V45" s="80"/>
      <c r="W45" s="65">
        <f t="shared" si="3"/>
        <v>6966000</v>
      </c>
      <c r="X45" s="65">
        <f t="shared" si="4"/>
        <v>20898000</v>
      </c>
      <c r="Y45" s="81">
        <f t="shared" si="5"/>
        <v>0</v>
      </c>
      <c r="Z45" s="65">
        <f t="shared" si="6"/>
        <v>27864000</v>
      </c>
      <c r="AA45" s="65" t="s">
        <v>40</v>
      </c>
      <c r="AB45" s="153"/>
      <c r="AC45" s="153"/>
      <c r="AD45" s="65">
        <v>10000</v>
      </c>
      <c r="AE45" s="65"/>
      <c r="AF45" s="65"/>
      <c r="AG45" s="65">
        <f t="shared" si="7"/>
        <v>774000</v>
      </c>
      <c r="AH45" s="66">
        <f t="shared" si="8"/>
        <v>774000</v>
      </c>
      <c r="AI45" s="65">
        <f t="shared" ref="AI45:AI51" si="15">AH45+Z45</f>
        <v>28638000</v>
      </c>
      <c r="AK45" s="67"/>
      <c r="AL45" s="31"/>
    </row>
    <row r="46" ht="137.25" customHeight="1" spans="1:38">
      <c r="A46" s="147"/>
      <c r="B46" s="60"/>
      <c r="C46" s="60">
        <f>COUNTA($C$4:C45)</f>
        <v>35</v>
      </c>
      <c r="D46" s="60" t="s">
        <v>110</v>
      </c>
      <c r="E46" s="60" t="s">
        <v>111</v>
      </c>
      <c r="F46" s="148"/>
      <c r="G46" s="61">
        <v>6</v>
      </c>
      <c r="H46" s="61">
        <v>4937</v>
      </c>
      <c r="I46" s="61">
        <v>4952</v>
      </c>
      <c r="J46" s="61">
        <f t="shared" si="0"/>
        <v>-15</v>
      </c>
      <c r="K46" s="61">
        <v>7</v>
      </c>
      <c r="L46" s="61">
        <v>51</v>
      </c>
      <c r="M46" s="61">
        <v>253</v>
      </c>
      <c r="N46" s="61">
        <v>7</v>
      </c>
      <c r="O46" s="61">
        <v>51</v>
      </c>
      <c r="P46" s="61" t="s">
        <v>39</v>
      </c>
      <c r="Q46" s="61">
        <v>25.1</v>
      </c>
      <c r="R46" s="61">
        <v>25.1</v>
      </c>
      <c r="S46" s="61"/>
      <c r="T46" s="160">
        <f t="shared" si="14"/>
        <v>0.50840591452299</v>
      </c>
      <c r="U46" s="60">
        <f t="shared" si="2"/>
        <v>2</v>
      </c>
      <c r="V46" s="80"/>
      <c r="W46" s="65">
        <f t="shared" si="3"/>
        <v>2259000</v>
      </c>
      <c r="X46" s="65">
        <f t="shared" si="4"/>
        <v>6777000</v>
      </c>
      <c r="Y46" s="81">
        <f t="shared" si="5"/>
        <v>0</v>
      </c>
      <c r="Z46" s="65">
        <f t="shared" si="6"/>
        <v>9036000</v>
      </c>
      <c r="AA46" s="65" t="s">
        <v>40</v>
      </c>
      <c r="AB46" s="153"/>
      <c r="AC46" s="153"/>
      <c r="AD46" s="65">
        <v>10000</v>
      </c>
      <c r="AE46" s="65"/>
      <c r="AF46" s="65"/>
      <c r="AG46" s="65">
        <f t="shared" si="7"/>
        <v>251000</v>
      </c>
      <c r="AH46" s="66">
        <f t="shared" si="8"/>
        <v>251000</v>
      </c>
      <c r="AI46" s="65">
        <f t="shared" si="15"/>
        <v>9287000</v>
      </c>
      <c r="AK46" s="67"/>
    </row>
    <row r="47" ht="137.25" customHeight="1" spans="1:38">
      <c r="A47" s="147"/>
      <c r="B47" s="60"/>
      <c r="C47" s="60">
        <f>COUNTA($C$4:C46)</f>
        <v>36</v>
      </c>
      <c r="D47" s="60" t="s">
        <v>112</v>
      </c>
      <c r="E47" s="60" t="s">
        <v>113</v>
      </c>
      <c r="F47" s="148"/>
      <c r="G47" s="61">
        <v>5</v>
      </c>
      <c r="H47" s="61">
        <v>4021</v>
      </c>
      <c r="I47" s="61">
        <v>4021</v>
      </c>
      <c r="J47" s="61">
        <f t="shared" si="0"/>
        <v>0</v>
      </c>
      <c r="K47" s="61">
        <v>7</v>
      </c>
      <c r="L47" s="61">
        <v>53</v>
      </c>
      <c r="M47" s="61">
        <v>200</v>
      </c>
      <c r="N47" s="61">
        <v>7</v>
      </c>
      <c r="O47" s="61">
        <v>53</v>
      </c>
      <c r="P47" s="61" t="s">
        <v>39</v>
      </c>
      <c r="Q47" s="61">
        <v>50.5</v>
      </c>
      <c r="R47" s="61">
        <v>50.5</v>
      </c>
      <c r="S47" s="61"/>
      <c r="T47" s="160">
        <f t="shared" si="14"/>
        <v>1.25590649092266</v>
      </c>
      <c r="U47" s="60">
        <f t="shared" si="2"/>
        <v>2</v>
      </c>
      <c r="V47" s="80"/>
      <c r="W47" s="65">
        <f t="shared" si="3"/>
        <v>4545000</v>
      </c>
      <c r="X47" s="65">
        <f t="shared" si="4"/>
        <v>13635000</v>
      </c>
      <c r="Y47" s="81">
        <f t="shared" si="5"/>
        <v>0</v>
      </c>
      <c r="Z47" s="65">
        <f t="shared" si="6"/>
        <v>18180000</v>
      </c>
      <c r="AA47" s="65" t="s">
        <v>40</v>
      </c>
      <c r="AB47" s="153"/>
      <c r="AC47" s="153"/>
      <c r="AD47" s="65">
        <v>10000</v>
      </c>
      <c r="AE47" s="65"/>
      <c r="AF47" s="65"/>
      <c r="AG47" s="65">
        <f t="shared" si="7"/>
        <v>505000</v>
      </c>
      <c r="AH47" s="66">
        <f t="shared" si="8"/>
        <v>505000</v>
      </c>
      <c r="AI47" s="65">
        <f t="shared" si="15"/>
        <v>18685000</v>
      </c>
      <c r="AK47" s="67"/>
    </row>
    <row r="48" ht="137.25" customHeight="1" spans="1:38">
      <c r="A48" s="147"/>
      <c r="B48" s="60"/>
      <c r="C48" s="60">
        <f>COUNTA($C$4:C47)</f>
        <v>37</v>
      </c>
      <c r="D48" s="60" t="s">
        <v>114</v>
      </c>
      <c r="E48" s="60" t="s">
        <v>115</v>
      </c>
      <c r="F48" s="148"/>
      <c r="G48" s="61">
        <v>5</v>
      </c>
      <c r="H48" s="61">
        <v>4166</v>
      </c>
      <c r="I48" s="61">
        <v>4166</v>
      </c>
      <c r="J48" s="61">
        <f t="shared" si="0"/>
        <v>0</v>
      </c>
      <c r="K48" s="61">
        <v>7</v>
      </c>
      <c r="L48" s="61">
        <v>56</v>
      </c>
      <c r="M48" s="61">
        <v>200</v>
      </c>
      <c r="N48" s="61">
        <v>7</v>
      </c>
      <c r="O48" s="61">
        <v>56</v>
      </c>
      <c r="P48" s="61" t="s">
        <v>39</v>
      </c>
      <c r="Q48" s="61">
        <v>9.1</v>
      </c>
      <c r="R48" s="61">
        <v>9.1</v>
      </c>
      <c r="S48" s="61"/>
      <c r="T48" s="160">
        <f t="shared" si="14"/>
        <v>0.218434949591935</v>
      </c>
      <c r="U48" s="60">
        <f t="shared" si="2"/>
        <v>2</v>
      </c>
      <c r="V48" s="80"/>
      <c r="W48" s="65">
        <f t="shared" si="3"/>
        <v>819000</v>
      </c>
      <c r="X48" s="65">
        <f t="shared" si="4"/>
        <v>2457000</v>
      </c>
      <c r="Y48" s="81">
        <f t="shared" si="5"/>
        <v>0</v>
      </c>
      <c r="Z48" s="65">
        <f t="shared" si="6"/>
        <v>3276000</v>
      </c>
      <c r="AA48" s="65" t="s">
        <v>40</v>
      </c>
      <c r="AB48" s="153"/>
      <c r="AC48" s="153"/>
      <c r="AD48" s="65">
        <v>10000</v>
      </c>
      <c r="AE48" s="65"/>
      <c r="AF48" s="65"/>
      <c r="AG48" s="65">
        <f t="shared" si="7"/>
        <v>91000</v>
      </c>
      <c r="AH48" s="66">
        <f t="shared" si="8"/>
        <v>91000</v>
      </c>
      <c r="AI48" s="65">
        <f t="shared" si="15"/>
        <v>3367000</v>
      </c>
      <c r="AK48" s="67"/>
    </row>
    <row r="49" ht="137.25" customHeight="1" spans="1:38">
      <c r="A49" s="147"/>
      <c r="B49" s="60"/>
      <c r="C49" s="60">
        <f>COUNTA($C$4:C48)</f>
        <v>38</v>
      </c>
      <c r="D49" s="60" t="s">
        <v>116</v>
      </c>
      <c r="E49" s="60" t="s">
        <v>117</v>
      </c>
      <c r="F49" s="148"/>
      <c r="G49" s="61">
        <v>3.5</v>
      </c>
      <c r="H49" s="61">
        <v>2695</v>
      </c>
      <c r="I49" s="61">
        <v>2775</v>
      </c>
      <c r="J49" s="61">
        <f t="shared" si="0"/>
        <v>-80</v>
      </c>
      <c r="K49" s="61">
        <v>7</v>
      </c>
      <c r="L49" s="61">
        <v>78</v>
      </c>
      <c r="M49" s="61">
        <v>817.2</v>
      </c>
      <c r="N49" s="61">
        <v>7</v>
      </c>
      <c r="O49" s="61">
        <v>78</v>
      </c>
      <c r="P49" s="61" t="s">
        <v>39</v>
      </c>
      <c r="Q49" s="61">
        <v>198</v>
      </c>
      <c r="R49" s="61">
        <v>198</v>
      </c>
      <c r="S49" s="61"/>
      <c r="T49" s="160">
        <f t="shared" si="14"/>
        <v>7.3469387755102</v>
      </c>
      <c r="U49" s="60">
        <f t="shared" si="2"/>
        <v>2</v>
      </c>
      <c r="V49" s="80"/>
      <c r="W49" s="65">
        <f t="shared" si="3"/>
        <v>17820000</v>
      </c>
      <c r="X49" s="65">
        <f t="shared" si="4"/>
        <v>53460000</v>
      </c>
      <c r="Y49" s="81">
        <f t="shared" si="5"/>
        <v>0</v>
      </c>
      <c r="Z49" s="65">
        <f t="shared" si="6"/>
        <v>71280000</v>
      </c>
      <c r="AA49" s="65" t="s">
        <v>40</v>
      </c>
      <c r="AB49" s="153"/>
      <c r="AC49" s="153"/>
      <c r="AD49" s="65">
        <v>10000</v>
      </c>
      <c r="AE49" s="65"/>
      <c r="AF49" s="65"/>
      <c r="AG49" s="65">
        <f t="shared" si="7"/>
        <v>1980000</v>
      </c>
      <c r="AH49" s="66">
        <f t="shared" si="8"/>
        <v>1980000</v>
      </c>
      <c r="AI49" s="65">
        <f t="shared" si="15"/>
        <v>73260000</v>
      </c>
      <c r="AK49" s="67"/>
    </row>
    <row r="50" ht="137.25" customHeight="1" spans="1:38">
      <c r="A50" s="147"/>
      <c r="B50" s="60"/>
      <c r="C50" s="60">
        <f>COUNTA($C$4:C49)</f>
        <v>39</v>
      </c>
      <c r="D50" s="60" t="s">
        <v>118</v>
      </c>
      <c r="E50" s="60" t="s">
        <v>119</v>
      </c>
      <c r="F50" s="148"/>
      <c r="G50" s="61">
        <v>4.5</v>
      </c>
      <c r="H50" s="61">
        <v>3756</v>
      </c>
      <c r="I50" s="61">
        <v>3756</v>
      </c>
      <c r="J50" s="61">
        <f t="shared" si="0"/>
        <v>0</v>
      </c>
      <c r="K50" s="61">
        <v>7</v>
      </c>
      <c r="L50" s="61">
        <v>81</v>
      </c>
      <c r="M50" s="61">
        <v>132</v>
      </c>
      <c r="N50" s="61">
        <v>7</v>
      </c>
      <c r="O50" s="61">
        <v>81</v>
      </c>
      <c r="P50" s="61" t="s">
        <v>39</v>
      </c>
      <c r="Q50" s="61">
        <v>102.4</v>
      </c>
      <c r="R50" s="61">
        <v>102.4</v>
      </c>
      <c r="S50" s="61"/>
      <c r="T50" s="160">
        <f t="shared" si="14"/>
        <v>2.72630457933972</v>
      </c>
      <c r="U50" s="60">
        <f t="shared" si="2"/>
        <v>2</v>
      </c>
      <c r="V50" s="80"/>
      <c r="W50" s="65">
        <f t="shared" si="3"/>
        <v>9216000</v>
      </c>
      <c r="X50" s="65">
        <f t="shared" si="4"/>
        <v>27648000</v>
      </c>
      <c r="Y50" s="81">
        <f t="shared" si="5"/>
        <v>0</v>
      </c>
      <c r="Z50" s="65">
        <f t="shared" si="6"/>
        <v>36864000</v>
      </c>
      <c r="AA50" s="65" t="s">
        <v>40</v>
      </c>
      <c r="AB50" s="153"/>
      <c r="AC50" s="153"/>
      <c r="AD50" s="65">
        <v>10000</v>
      </c>
      <c r="AE50" s="65"/>
      <c r="AF50" s="65"/>
      <c r="AG50" s="65">
        <f t="shared" si="7"/>
        <v>1024000</v>
      </c>
      <c r="AH50" s="66">
        <f t="shared" si="8"/>
        <v>1024000</v>
      </c>
      <c r="AI50" s="65">
        <f t="shared" si="15"/>
        <v>37888000</v>
      </c>
      <c r="AK50" s="67"/>
    </row>
    <row r="51" ht="137.25" customHeight="1" spans="1:38">
      <c r="A51" s="147"/>
      <c r="B51" s="59"/>
      <c r="C51" s="59">
        <f>COUNTA($C$4:C50)</f>
        <v>40</v>
      </c>
      <c r="D51" s="59" t="s">
        <v>120</v>
      </c>
      <c r="E51" s="59" t="s">
        <v>164</v>
      </c>
      <c r="F51" s="148"/>
      <c r="G51" s="59">
        <v>4.5</v>
      </c>
      <c r="H51" s="59">
        <v>3672</v>
      </c>
      <c r="I51" s="169">
        <v>3672</v>
      </c>
      <c r="J51" s="61">
        <f t="shared" si="0"/>
        <v>0</v>
      </c>
      <c r="K51" s="61">
        <v>7</v>
      </c>
      <c r="L51" s="61">
        <v>82</v>
      </c>
      <c r="M51" s="61">
        <v>227.9</v>
      </c>
      <c r="N51" s="61">
        <v>7</v>
      </c>
      <c r="O51" s="61">
        <v>82</v>
      </c>
      <c r="P51" s="61" t="s">
        <v>39</v>
      </c>
      <c r="Q51" s="61">
        <v>227.9</v>
      </c>
      <c r="R51" s="61">
        <f>Q51+Q52</f>
        <v>228</v>
      </c>
      <c r="S51" s="61"/>
      <c r="T51" s="163">
        <f t="shared" si="14"/>
        <v>6.20915032679739</v>
      </c>
      <c r="U51" s="59">
        <f t="shared" si="2"/>
        <v>2</v>
      </c>
      <c r="V51" s="80"/>
      <c r="W51" s="65">
        <f t="shared" si="3"/>
        <v>20520000</v>
      </c>
      <c r="X51" s="65">
        <f t="shared" si="4"/>
        <v>61560000</v>
      </c>
      <c r="Y51" s="81">
        <f t="shared" si="5"/>
        <v>0</v>
      </c>
      <c r="Z51" s="65">
        <f t="shared" si="6"/>
        <v>82080000</v>
      </c>
      <c r="AA51" s="65" t="s">
        <v>40</v>
      </c>
      <c r="AB51" s="153"/>
      <c r="AC51" s="153"/>
      <c r="AD51" s="65">
        <v>10000</v>
      </c>
      <c r="AE51" s="65"/>
      <c r="AF51" s="65"/>
      <c r="AG51" s="65">
        <f t="shared" si="7"/>
        <v>2280000</v>
      </c>
      <c r="AH51" s="66">
        <f t="shared" si="8"/>
        <v>2280000</v>
      </c>
      <c r="AI51" s="65">
        <f t="shared" si="15"/>
        <v>84360000</v>
      </c>
      <c r="AK51" s="67"/>
    </row>
    <row r="52" ht="137.25" customHeight="1" spans="1:38">
      <c r="A52" s="147"/>
      <c r="B52" s="59"/>
      <c r="C52" s="59"/>
      <c r="D52" s="59"/>
      <c r="E52" s="59"/>
      <c r="F52" s="148"/>
      <c r="G52" s="59"/>
      <c r="H52" s="59"/>
      <c r="I52" s="170"/>
      <c r="J52" s="61">
        <f t="shared" si="0"/>
        <v>0</v>
      </c>
      <c r="K52" s="61">
        <v>7</v>
      </c>
      <c r="L52" s="61">
        <v>81</v>
      </c>
      <c r="M52" s="61">
        <v>132</v>
      </c>
      <c r="N52" s="61">
        <v>7</v>
      </c>
      <c r="O52" s="61">
        <v>81</v>
      </c>
      <c r="P52" s="61"/>
      <c r="Q52" s="61">
        <v>0.1</v>
      </c>
      <c r="R52" s="61"/>
      <c r="S52" s="61"/>
      <c r="T52" s="165"/>
      <c r="U52" s="59">
        <f t="shared" si="2"/>
        <v>2</v>
      </c>
      <c r="V52" s="80"/>
      <c r="W52" s="65">
        <f t="shared" si="3"/>
        <v>0</v>
      </c>
      <c r="X52" s="65">
        <f t="shared" si="4"/>
        <v>0</v>
      </c>
      <c r="Y52" s="81">
        <f t="shared" si="5"/>
        <v>0</v>
      </c>
      <c r="Z52" s="65">
        <f t="shared" si="6"/>
        <v>0</v>
      </c>
      <c r="AA52" s="65" t="s">
        <v>40</v>
      </c>
      <c r="AB52" s="153"/>
      <c r="AC52" s="153"/>
      <c r="AD52" s="65">
        <v>10000</v>
      </c>
      <c r="AE52" s="65"/>
      <c r="AF52" s="65"/>
      <c r="AG52" s="65">
        <f t="shared" si="7"/>
        <v>0</v>
      </c>
      <c r="AH52" s="66">
        <f t="shared" si="8"/>
        <v>0</v>
      </c>
      <c r="AI52" s="65"/>
      <c r="AK52" s="67"/>
    </row>
    <row r="53" ht="137.25" customHeight="1" spans="1:38">
      <c r="A53" s="147"/>
      <c r="B53" s="60"/>
      <c r="C53" s="60">
        <f>COUNTA($C$4:C52)</f>
        <v>41</v>
      </c>
      <c r="D53" s="60" t="s">
        <v>122</v>
      </c>
      <c r="E53" s="60" t="s">
        <v>123</v>
      </c>
      <c r="F53" s="148"/>
      <c r="G53" s="61">
        <v>5.5</v>
      </c>
      <c r="H53" s="61">
        <v>4488</v>
      </c>
      <c r="I53" s="61">
        <v>4488</v>
      </c>
      <c r="J53" s="61">
        <f t="shared" si="0"/>
        <v>0</v>
      </c>
      <c r="K53" s="61">
        <v>7</v>
      </c>
      <c r="L53" s="61">
        <v>83</v>
      </c>
      <c r="M53" s="61">
        <v>220</v>
      </c>
      <c r="N53" s="61">
        <v>7</v>
      </c>
      <c r="O53" s="61">
        <v>83</v>
      </c>
      <c r="P53" s="61" t="s">
        <v>39</v>
      </c>
      <c r="Q53" s="61">
        <v>202.1</v>
      </c>
      <c r="R53" s="61">
        <v>202.1</v>
      </c>
      <c r="S53" s="61"/>
      <c r="T53" s="160">
        <f t="shared" ref="T53:T59" si="16">R53/H53%</f>
        <v>4.50311942959002</v>
      </c>
      <c r="U53" s="60">
        <f t="shared" si="2"/>
        <v>2</v>
      </c>
      <c r="V53" s="80"/>
      <c r="W53" s="65">
        <f t="shared" si="3"/>
        <v>18189000</v>
      </c>
      <c r="X53" s="65">
        <f t="shared" si="4"/>
        <v>54567000</v>
      </c>
      <c r="Y53" s="81">
        <f t="shared" si="5"/>
        <v>0</v>
      </c>
      <c r="Z53" s="65">
        <f t="shared" si="6"/>
        <v>72756000</v>
      </c>
      <c r="AA53" s="65" t="s">
        <v>40</v>
      </c>
      <c r="AB53" s="153"/>
      <c r="AC53" s="153"/>
      <c r="AD53" s="65">
        <v>10000</v>
      </c>
      <c r="AE53" s="65"/>
      <c r="AF53" s="65"/>
      <c r="AG53" s="65">
        <f t="shared" si="7"/>
        <v>2021000</v>
      </c>
      <c r="AH53" s="66">
        <f t="shared" si="8"/>
        <v>2021000</v>
      </c>
      <c r="AI53" s="65">
        <f>+Z53+AH53</f>
        <v>74777000</v>
      </c>
      <c r="AK53" s="67"/>
    </row>
    <row r="54" ht="137.25" customHeight="1" spans="1:38">
      <c r="A54" s="147"/>
      <c r="B54" s="60"/>
      <c r="C54" s="60">
        <f>COUNTA($C$4:C53)</f>
        <v>42</v>
      </c>
      <c r="D54" s="60" t="s">
        <v>124</v>
      </c>
      <c r="E54" s="60" t="s">
        <v>125</v>
      </c>
      <c r="F54" s="148"/>
      <c r="G54" s="61">
        <v>4.1</v>
      </c>
      <c r="H54" s="61">
        <v>2982</v>
      </c>
      <c r="I54" s="61">
        <v>2982</v>
      </c>
      <c r="J54" s="61">
        <f t="shared" si="0"/>
        <v>0</v>
      </c>
      <c r="K54" s="61">
        <v>7</v>
      </c>
      <c r="L54" s="61">
        <v>84</v>
      </c>
      <c r="M54" s="61">
        <v>262.1</v>
      </c>
      <c r="N54" s="61">
        <v>7</v>
      </c>
      <c r="O54" s="61">
        <v>84</v>
      </c>
      <c r="P54" s="61" t="s">
        <v>39</v>
      </c>
      <c r="Q54" s="61">
        <v>262</v>
      </c>
      <c r="R54" s="61">
        <v>262</v>
      </c>
      <c r="S54" s="61"/>
      <c r="T54" s="160">
        <f t="shared" si="16"/>
        <v>8.78604963112005</v>
      </c>
      <c r="U54" s="60">
        <f t="shared" si="2"/>
        <v>2</v>
      </c>
      <c r="V54" s="80"/>
      <c r="W54" s="65">
        <f t="shared" si="3"/>
        <v>23580000</v>
      </c>
      <c r="X54" s="65">
        <f t="shared" si="4"/>
        <v>70740000</v>
      </c>
      <c r="Y54" s="81">
        <f t="shared" si="5"/>
        <v>0</v>
      </c>
      <c r="Z54" s="65">
        <f t="shared" si="6"/>
        <v>94320000</v>
      </c>
      <c r="AA54" s="65" t="s">
        <v>40</v>
      </c>
      <c r="AB54" s="153"/>
      <c r="AC54" s="153"/>
      <c r="AD54" s="65">
        <v>10000</v>
      </c>
      <c r="AE54" s="65"/>
      <c r="AF54" s="65"/>
      <c r="AG54" s="65">
        <f t="shared" si="7"/>
        <v>2620000</v>
      </c>
      <c r="AH54" s="66">
        <f t="shared" si="8"/>
        <v>2620000</v>
      </c>
      <c r="AI54" s="65">
        <f t="shared" ref="AI54:AI58" si="17">+Z54+AH54</f>
        <v>96940000</v>
      </c>
      <c r="AK54" s="67"/>
    </row>
    <row r="55" ht="137.25" customHeight="1" spans="1:38">
      <c r="A55" s="147"/>
      <c r="B55" s="60"/>
      <c r="C55" s="60">
        <f>COUNTA($C$4:C54)</f>
        <v>43</v>
      </c>
      <c r="D55" s="60" t="s">
        <v>126</v>
      </c>
      <c r="E55" s="60" t="s">
        <v>127</v>
      </c>
      <c r="F55" s="148"/>
      <c r="G55" s="61">
        <v>5</v>
      </c>
      <c r="H55" s="61">
        <v>3890</v>
      </c>
      <c r="I55" s="61">
        <v>3890</v>
      </c>
      <c r="J55" s="61">
        <f t="shared" si="0"/>
        <v>0</v>
      </c>
      <c r="K55" s="61">
        <v>7</v>
      </c>
      <c r="L55" s="61">
        <v>85</v>
      </c>
      <c r="M55" s="61">
        <v>200.1</v>
      </c>
      <c r="N55" s="61">
        <v>7</v>
      </c>
      <c r="O55" s="61">
        <v>85</v>
      </c>
      <c r="P55" s="61" t="s">
        <v>39</v>
      </c>
      <c r="Q55" s="61">
        <v>200</v>
      </c>
      <c r="R55" s="61">
        <v>200</v>
      </c>
      <c r="S55" s="61"/>
      <c r="T55" s="160">
        <f t="shared" si="16"/>
        <v>5.1413881748072</v>
      </c>
      <c r="U55" s="60">
        <f t="shared" si="2"/>
        <v>2</v>
      </c>
      <c r="V55" s="80"/>
      <c r="W55" s="65">
        <f t="shared" si="3"/>
        <v>18000000</v>
      </c>
      <c r="X55" s="65">
        <f t="shared" si="4"/>
        <v>54000000</v>
      </c>
      <c r="Y55" s="81">
        <f t="shared" si="5"/>
        <v>0</v>
      </c>
      <c r="Z55" s="65">
        <f t="shared" si="6"/>
        <v>72000000</v>
      </c>
      <c r="AA55" s="65" t="s">
        <v>40</v>
      </c>
      <c r="AB55" s="153"/>
      <c r="AC55" s="153"/>
      <c r="AD55" s="65">
        <v>10000</v>
      </c>
      <c r="AE55" s="65"/>
      <c r="AF55" s="65"/>
      <c r="AG55" s="65">
        <f t="shared" si="7"/>
        <v>2000000</v>
      </c>
      <c r="AH55" s="66">
        <f t="shared" si="8"/>
        <v>2000000</v>
      </c>
      <c r="AI55" s="65">
        <f t="shared" si="17"/>
        <v>74000000</v>
      </c>
      <c r="AK55" s="67"/>
    </row>
    <row r="56" ht="137.25" customHeight="1" spans="1:38">
      <c r="A56" s="147"/>
      <c r="B56" s="60"/>
      <c r="C56" s="60">
        <f>COUNTA($C$4:C55)</f>
        <v>44</v>
      </c>
      <c r="D56" s="60" t="s">
        <v>128</v>
      </c>
      <c r="E56" s="60" t="s">
        <v>129</v>
      </c>
      <c r="F56" s="148"/>
      <c r="G56" s="61">
        <v>5</v>
      </c>
      <c r="H56" s="61">
        <v>4080</v>
      </c>
      <c r="I56" s="61">
        <v>4080</v>
      </c>
      <c r="J56" s="61">
        <f t="shared" si="0"/>
        <v>0</v>
      </c>
      <c r="K56" s="61">
        <v>7</v>
      </c>
      <c r="L56" s="61">
        <v>89</v>
      </c>
      <c r="M56" s="61">
        <v>200.3</v>
      </c>
      <c r="N56" s="61">
        <v>7</v>
      </c>
      <c r="O56" s="61">
        <v>89</v>
      </c>
      <c r="P56" s="61" t="s">
        <v>39</v>
      </c>
      <c r="Q56" s="61">
        <v>200</v>
      </c>
      <c r="R56" s="61">
        <v>200</v>
      </c>
      <c r="S56" s="61"/>
      <c r="T56" s="160">
        <f t="shared" si="16"/>
        <v>4.90196078431373</v>
      </c>
      <c r="U56" s="60">
        <f t="shared" si="2"/>
        <v>2</v>
      </c>
      <c r="V56" s="80"/>
      <c r="W56" s="65">
        <f t="shared" si="3"/>
        <v>18000000</v>
      </c>
      <c r="X56" s="65">
        <f t="shared" si="4"/>
        <v>54000000</v>
      </c>
      <c r="Y56" s="81">
        <f t="shared" si="5"/>
        <v>0</v>
      </c>
      <c r="Z56" s="65">
        <f t="shared" si="6"/>
        <v>72000000</v>
      </c>
      <c r="AA56" s="65" t="s">
        <v>40</v>
      </c>
      <c r="AB56" s="153"/>
      <c r="AC56" s="153"/>
      <c r="AD56" s="65">
        <v>10000</v>
      </c>
      <c r="AE56" s="65"/>
      <c r="AF56" s="65"/>
      <c r="AG56" s="65">
        <f t="shared" si="7"/>
        <v>2000000</v>
      </c>
      <c r="AH56" s="66">
        <f t="shared" si="8"/>
        <v>2000000</v>
      </c>
      <c r="AI56" s="65">
        <f t="shared" si="17"/>
        <v>74000000</v>
      </c>
      <c r="AK56" s="67"/>
    </row>
    <row r="57" s="29" customFormat="1" ht="137.25" customHeight="1" spans="1:38">
      <c r="A57" s="147"/>
      <c r="B57" s="60"/>
      <c r="C57" s="60">
        <f>COUNTA($C$4:C56)</f>
        <v>45</v>
      </c>
      <c r="D57" s="60" t="s">
        <v>130</v>
      </c>
      <c r="E57" s="60" t="s">
        <v>131</v>
      </c>
      <c r="F57" s="148"/>
      <c r="G57" s="61">
        <v>5.33</v>
      </c>
      <c r="H57" s="61">
        <v>4352</v>
      </c>
      <c r="I57" s="61">
        <v>4232</v>
      </c>
      <c r="J57" s="61">
        <f t="shared" si="0"/>
        <v>120</v>
      </c>
      <c r="K57" s="61">
        <v>7</v>
      </c>
      <c r="L57" s="61">
        <v>90</v>
      </c>
      <c r="M57" s="61">
        <v>213.5</v>
      </c>
      <c r="N57" s="61">
        <v>7</v>
      </c>
      <c r="O57" s="61">
        <v>90</v>
      </c>
      <c r="P57" s="61" t="s">
        <v>39</v>
      </c>
      <c r="Q57" s="61">
        <v>200.7</v>
      </c>
      <c r="R57" s="61">
        <v>200.7</v>
      </c>
      <c r="S57" s="61"/>
      <c r="T57" s="160">
        <f t="shared" si="16"/>
        <v>4.61167279411765</v>
      </c>
      <c r="U57" s="60">
        <f t="shared" si="2"/>
        <v>2</v>
      </c>
      <c r="V57" s="80"/>
      <c r="W57" s="65">
        <f t="shared" si="3"/>
        <v>18063000</v>
      </c>
      <c r="X57" s="65">
        <f t="shared" si="4"/>
        <v>54189000</v>
      </c>
      <c r="Y57" s="81">
        <f t="shared" si="5"/>
        <v>0</v>
      </c>
      <c r="Z57" s="65">
        <f t="shared" si="6"/>
        <v>72252000</v>
      </c>
      <c r="AA57" s="65" t="s">
        <v>40</v>
      </c>
      <c r="AB57" s="153"/>
      <c r="AC57" s="153"/>
      <c r="AD57" s="65">
        <v>10000</v>
      </c>
      <c r="AE57" s="65"/>
      <c r="AF57" s="65"/>
      <c r="AG57" s="65">
        <f t="shared" si="7"/>
        <v>2007000</v>
      </c>
      <c r="AH57" s="66">
        <f t="shared" si="8"/>
        <v>2007000</v>
      </c>
      <c r="AI57" s="65">
        <f t="shared" si="17"/>
        <v>74259000</v>
      </c>
      <c r="AK57" s="67"/>
      <c r="AL57" s="31"/>
    </row>
    <row r="58" s="29" customFormat="1" ht="137.25" customHeight="1" spans="1:38">
      <c r="A58" s="147"/>
      <c r="B58" s="60"/>
      <c r="C58" s="60">
        <f>COUNTA($C$4:C57)</f>
        <v>46</v>
      </c>
      <c r="D58" s="60" t="s">
        <v>132</v>
      </c>
      <c r="E58" s="60" t="s">
        <v>133</v>
      </c>
      <c r="F58" s="148"/>
      <c r="G58" s="61">
        <v>6.5</v>
      </c>
      <c r="H58" s="61">
        <v>5239</v>
      </c>
      <c r="I58" s="61">
        <v>5239</v>
      </c>
      <c r="J58" s="61">
        <f t="shared" si="0"/>
        <v>0</v>
      </c>
      <c r="K58" s="61">
        <v>7</v>
      </c>
      <c r="L58" s="61">
        <v>91</v>
      </c>
      <c r="M58" s="61">
        <v>247</v>
      </c>
      <c r="N58" s="61">
        <v>7</v>
      </c>
      <c r="O58" s="61">
        <v>91</v>
      </c>
      <c r="P58" s="61" t="s">
        <v>39</v>
      </c>
      <c r="Q58" s="61">
        <v>247</v>
      </c>
      <c r="R58" s="61">
        <v>247</v>
      </c>
      <c r="S58" s="61"/>
      <c r="T58" s="160">
        <f t="shared" si="16"/>
        <v>4.71464019851117</v>
      </c>
      <c r="U58" s="60">
        <f t="shared" si="2"/>
        <v>2</v>
      </c>
      <c r="V58" s="80"/>
      <c r="W58" s="65">
        <f t="shared" si="3"/>
        <v>22230000</v>
      </c>
      <c r="X58" s="65">
        <f t="shared" si="4"/>
        <v>66690000</v>
      </c>
      <c r="Y58" s="81">
        <f t="shared" si="5"/>
        <v>0</v>
      </c>
      <c r="Z58" s="65">
        <f t="shared" si="6"/>
        <v>88920000</v>
      </c>
      <c r="AA58" s="65" t="s">
        <v>40</v>
      </c>
      <c r="AB58" s="153"/>
      <c r="AC58" s="153"/>
      <c r="AD58" s="65">
        <v>10000</v>
      </c>
      <c r="AE58" s="65"/>
      <c r="AF58" s="65"/>
      <c r="AG58" s="65">
        <f t="shared" si="7"/>
        <v>2470000</v>
      </c>
      <c r="AH58" s="66">
        <f t="shared" si="8"/>
        <v>2470000</v>
      </c>
      <c r="AI58" s="65">
        <f t="shared" si="17"/>
        <v>91390000</v>
      </c>
      <c r="AK58" s="67"/>
      <c r="AL58" s="31"/>
    </row>
    <row r="59" s="29" customFormat="1" ht="137.25" customHeight="1" spans="1:38">
      <c r="A59" s="147"/>
      <c r="B59" s="60"/>
      <c r="C59" s="60">
        <f>COUNTA($C$4:C58)</f>
        <v>47</v>
      </c>
      <c r="D59" s="60" t="s">
        <v>134</v>
      </c>
      <c r="E59" s="60" t="s">
        <v>135</v>
      </c>
      <c r="F59" s="148"/>
      <c r="G59" s="61">
        <v>2</v>
      </c>
      <c r="H59" s="61">
        <v>1632</v>
      </c>
      <c r="I59" s="162">
        <v>1632</v>
      </c>
      <c r="J59" s="61">
        <f t="shared" si="0"/>
        <v>0</v>
      </c>
      <c r="K59" s="61">
        <v>7</v>
      </c>
      <c r="L59" s="61">
        <v>93</v>
      </c>
      <c r="M59" s="61">
        <v>79.9</v>
      </c>
      <c r="N59" s="61">
        <v>7</v>
      </c>
      <c r="O59" s="61">
        <v>93</v>
      </c>
      <c r="P59" s="61" t="s">
        <v>39</v>
      </c>
      <c r="Q59" s="61">
        <v>79.9</v>
      </c>
      <c r="R59" s="61">
        <f>Q59+Q60</f>
        <v>80</v>
      </c>
      <c r="S59" s="61"/>
      <c r="T59" s="163">
        <f t="shared" si="16"/>
        <v>4.90196078431373</v>
      </c>
      <c r="U59" s="60">
        <f t="shared" si="2"/>
        <v>2</v>
      </c>
      <c r="V59" s="80"/>
      <c r="W59" s="65">
        <f t="shared" si="3"/>
        <v>7200000</v>
      </c>
      <c r="X59" s="65">
        <f t="shared" si="4"/>
        <v>21600000</v>
      </c>
      <c r="Y59" s="81">
        <f t="shared" si="5"/>
        <v>0</v>
      </c>
      <c r="Z59" s="65">
        <f t="shared" si="6"/>
        <v>28800000</v>
      </c>
      <c r="AA59" s="65" t="s">
        <v>40</v>
      </c>
      <c r="AB59" s="153"/>
      <c r="AC59" s="153"/>
      <c r="AD59" s="65">
        <v>10000</v>
      </c>
      <c r="AE59" s="65"/>
      <c r="AF59" s="65"/>
      <c r="AG59" s="65">
        <f t="shared" si="7"/>
        <v>800000</v>
      </c>
      <c r="AH59" s="66">
        <f t="shared" si="8"/>
        <v>800000</v>
      </c>
      <c r="AI59" s="65">
        <f>AH59+Z59</f>
        <v>29600000</v>
      </c>
      <c r="AK59" s="67"/>
      <c r="AL59" s="31"/>
    </row>
    <row r="60" s="29" customFormat="1" ht="137.25" customHeight="1" spans="1:38">
      <c r="A60" s="147"/>
      <c r="B60" s="60"/>
      <c r="C60" s="60"/>
      <c r="D60" s="60"/>
      <c r="E60" s="70"/>
      <c r="F60" s="148"/>
      <c r="G60" s="61"/>
      <c r="H60" s="61"/>
      <c r="I60" s="164"/>
      <c r="J60" s="61">
        <f t="shared" si="0"/>
        <v>0</v>
      </c>
      <c r="K60" s="61">
        <v>7</v>
      </c>
      <c r="L60" s="61">
        <v>92</v>
      </c>
      <c r="M60" s="61">
        <v>180.1</v>
      </c>
      <c r="N60" s="61">
        <v>7</v>
      </c>
      <c r="O60" s="61">
        <v>92</v>
      </c>
      <c r="P60" s="61"/>
      <c r="Q60" s="61">
        <v>0.1</v>
      </c>
      <c r="R60" s="61"/>
      <c r="S60" s="61"/>
      <c r="T60" s="165"/>
      <c r="U60" s="70">
        <f t="shared" si="2"/>
        <v>2</v>
      </c>
      <c r="V60" s="80"/>
      <c r="W60" s="65">
        <f t="shared" si="3"/>
        <v>0</v>
      </c>
      <c r="X60" s="65">
        <f t="shared" si="4"/>
        <v>0</v>
      </c>
      <c r="Y60" s="81">
        <f t="shared" si="5"/>
        <v>0</v>
      </c>
      <c r="Z60" s="65">
        <f t="shared" si="6"/>
        <v>0</v>
      </c>
      <c r="AA60" s="65" t="s">
        <v>40</v>
      </c>
      <c r="AB60" s="153"/>
      <c r="AC60" s="153"/>
      <c r="AD60" s="65">
        <v>10000</v>
      </c>
      <c r="AE60" s="65"/>
      <c r="AF60" s="65"/>
      <c r="AG60" s="65">
        <f t="shared" si="7"/>
        <v>0</v>
      </c>
      <c r="AH60" s="66">
        <f t="shared" si="8"/>
        <v>0</v>
      </c>
      <c r="AI60" s="65"/>
      <c r="AK60" s="67"/>
      <c r="AL60" s="31"/>
    </row>
    <row r="61" s="29" customFormat="1" ht="137.25" customHeight="1" spans="1:38">
      <c r="A61" s="147"/>
      <c r="B61" s="60"/>
      <c r="C61" s="60">
        <f>COUNTA($C$4:C60)</f>
        <v>48</v>
      </c>
      <c r="D61" s="60" t="s">
        <v>136</v>
      </c>
      <c r="E61" s="60" t="s">
        <v>137</v>
      </c>
      <c r="F61" s="148"/>
      <c r="G61" s="61">
        <v>6</v>
      </c>
      <c r="H61" s="61">
        <v>4848</v>
      </c>
      <c r="I61" s="61">
        <v>4848</v>
      </c>
      <c r="J61" s="61">
        <f t="shared" si="0"/>
        <v>0</v>
      </c>
      <c r="K61" s="61">
        <v>7</v>
      </c>
      <c r="L61" s="61">
        <v>94</v>
      </c>
      <c r="M61" s="61">
        <v>240</v>
      </c>
      <c r="N61" s="61">
        <v>7</v>
      </c>
      <c r="O61" s="61">
        <v>94</v>
      </c>
      <c r="P61" s="61" t="s">
        <v>39</v>
      </c>
      <c r="Q61" s="61">
        <v>240</v>
      </c>
      <c r="R61" s="61">
        <v>240</v>
      </c>
      <c r="S61" s="61"/>
      <c r="T61" s="160">
        <f t="shared" ref="T61:T69" si="18">R61/H61%</f>
        <v>4.95049504950495</v>
      </c>
      <c r="U61" s="60">
        <f t="shared" si="2"/>
        <v>2</v>
      </c>
      <c r="V61" s="80"/>
      <c r="W61" s="65">
        <f t="shared" si="3"/>
        <v>21600000</v>
      </c>
      <c r="X61" s="65">
        <f t="shared" si="4"/>
        <v>64800000</v>
      </c>
      <c r="Y61" s="81">
        <f t="shared" si="5"/>
        <v>0</v>
      </c>
      <c r="Z61" s="65">
        <f t="shared" si="6"/>
        <v>86400000</v>
      </c>
      <c r="AA61" s="65" t="s">
        <v>40</v>
      </c>
      <c r="AB61" s="153"/>
      <c r="AC61" s="153"/>
      <c r="AD61" s="65">
        <v>10000</v>
      </c>
      <c r="AE61" s="65"/>
      <c r="AF61" s="65"/>
      <c r="AG61" s="65">
        <f t="shared" si="7"/>
        <v>2400000</v>
      </c>
      <c r="AH61" s="66">
        <f t="shared" si="8"/>
        <v>2400000</v>
      </c>
      <c r="AI61" s="65">
        <f t="shared" ref="AI61:AI68" si="19">+Z61+AH61</f>
        <v>88800000</v>
      </c>
      <c r="AK61" s="67"/>
      <c r="AL61" s="31"/>
    </row>
    <row r="62" s="29" customFormat="1" ht="137.25" customHeight="1" spans="1:38">
      <c r="A62" s="147"/>
      <c r="B62" s="60"/>
      <c r="C62" s="60">
        <f>COUNTA($C$4:C61)</f>
        <v>49</v>
      </c>
      <c r="D62" s="60" t="s">
        <v>138</v>
      </c>
      <c r="E62" s="60" t="s">
        <v>139</v>
      </c>
      <c r="F62" s="148"/>
      <c r="G62" s="61">
        <v>5</v>
      </c>
      <c r="H62" s="61">
        <v>3625</v>
      </c>
      <c r="I62" s="61">
        <v>3625</v>
      </c>
      <c r="J62" s="61">
        <f t="shared" si="0"/>
        <v>0</v>
      </c>
      <c r="K62" s="61">
        <v>7</v>
      </c>
      <c r="L62" s="61">
        <v>111</v>
      </c>
      <c r="M62" s="61">
        <v>1770</v>
      </c>
      <c r="N62" s="61">
        <v>7</v>
      </c>
      <c r="O62" s="61">
        <v>111</v>
      </c>
      <c r="P62" s="61" t="s">
        <v>39</v>
      </c>
      <c r="Q62" s="61">
        <v>1482.7</v>
      </c>
      <c r="R62" s="61">
        <v>1482.7</v>
      </c>
      <c r="S62" s="61"/>
      <c r="T62" s="160">
        <f t="shared" si="18"/>
        <v>40.9020689655172</v>
      </c>
      <c r="U62" s="60">
        <f t="shared" si="2"/>
        <v>6</v>
      </c>
      <c r="V62" s="80"/>
      <c r="W62" s="65">
        <f t="shared" si="3"/>
        <v>133443000</v>
      </c>
      <c r="X62" s="65">
        <f t="shared" si="4"/>
        <v>400329000</v>
      </c>
      <c r="Y62" s="81">
        <f t="shared" si="5"/>
        <v>0</v>
      </c>
      <c r="Z62" s="65">
        <f t="shared" si="6"/>
        <v>533772000</v>
      </c>
      <c r="AA62" s="65" t="s">
        <v>40</v>
      </c>
      <c r="AB62" s="153"/>
      <c r="AC62" s="153"/>
      <c r="AD62" s="65">
        <v>10000</v>
      </c>
      <c r="AE62" s="65"/>
      <c r="AF62" s="65"/>
      <c r="AG62" s="65">
        <f t="shared" si="7"/>
        <v>14827000</v>
      </c>
      <c r="AH62" s="66">
        <f t="shared" si="8"/>
        <v>14827000</v>
      </c>
      <c r="AI62" s="65">
        <f t="shared" si="19"/>
        <v>548599000</v>
      </c>
      <c r="AK62" s="67"/>
      <c r="AL62" s="31"/>
    </row>
    <row r="63" s="29" customFormat="1" ht="137.25" customHeight="1" spans="1:38">
      <c r="A63" s="147"/>
      <c r="B63" s="60"/>
      <c r="C63" s="60">
        <f>COUNTA($C$4:C62)</f>
        <v>50</v>
      </c>
      <c r="D63" s="60" t="s">
        <v>140</v>
      </c>
      <c r="E63" s="60" t="s">
        <v>141</v>
      </c>
      <c r="F63" s="148"/>
      <c r="G63" s="61">
        <v>4.5</v>
      </c>
      <c r="H63" s="61">
        <v>3555</v>
      </c>
      <c r="I63" s="61">
        <v>3672</v>
      </c>
      <c r="J63" s="61">
        <f t="shared" si="0"/>
        <v>-117</v>
      </c>
      <c r="K63" s="61">
        <v>7</v>
      </c>
      <c r="L63" s="61">
        <v>114</v>
      </c>
      <c r="M63" s="61">
        <v>180</v>
      </c>
      <c r="N63" s="61">
        <v>7</v>
      </c>
      <c r="O63" s="61">
        <v>114</v>
      </c>
      <c r="P63" s="61" t="s">
        <v>39</v>
      </c>
      <c r="Q63" s="61">
        <v>23.6</v>
      </c>
      <c r="R63" s="61">
        <v>23.6</v>
      </c>
      <c r="S63" s="61"/>
      <c r="T63" s="160">
        <f t="shared" si="18"/>
        <v>0.663853727144866</v>
      </c>
      <c r="U63" s="60">
        <f t="shared" si="2"/>
        <v>2</v>
      </c>
      <c r="V63" s="80"/>
      <c r="W63" s="65">
        <f t="shared" si="3"/>
        <v>2124000</v>
      </c>
      <c r="X63" s="65">
        <f t="shared" si="4"/>
        <v>6372000</v>
      </c>
      <c r="Y63" s="81">
        <f t="shared" si="5"/>
        <v>0</v>
      </c>
      <c r="Z63" s="65">
        <f t="shared" si="6"/>
        <v>8496000</v>
      </c>
      <c r="AA63" s="65" t="s">
        <v>40</v>
      </c>
      <c r="AB63" s="153"/>
      <c r="AC63" s="153"/>
      <c r="AD63" s="65">
        <v>10000</v>
      </c>
      <c r="AE63" s="65"/>
      <c r="AF63" s="65"/>
      <c r="AG63" s="65">
        <f t="shared" si="7"/>
        <v>236000</v>
      </c>
      <c r="AH63" s="66">
        <f t="shared" si="8"/>
        <v>236000</v>
      </c>
      <c r="AI63" s="65">
        <f t="shared" si="19"/>
        <v>8732000</v>
      </c>
      <c r="AK63" s="67"/>
      <c r="AL63" s="31"/>
    </row>
    <row r="64" s="29" customFormat="1" ht="137.25" customHeight="1" spans="1:38">
      <c r="A64" s="147"/>
      <c r="B64" s="60"/>
      <c r="C64" s="60">
        <f>COUNTA($C$4:C63)</f>
        <v>51</v>
      </c>
      <c r="D64" s="60" t="s">
        <v>142</v>
      </c>
      <c r="E64" s="60" t="s">
        <v>143</v>
      </c>
      <c r="F64" s="148"/>
      <c r="G64" s="61">
        <v>2.5</v>
      </c>
      <c r="H64" s="61">
        <v>2040</v>
      </c>
      <c r="I64" s="61">
        <v>2040</v>
      </c>
      <c r="J64" s="61">
        <f t="shared" si="0"/>
        <v>0</v>
      </c>
      <c r="K64" s="61">
        <v>7</v>
      </c>
      <c r="L64" s="61">
        <v>113</v>
      </c>
      <c r="M64" s="61">
        <v>112.1</v>
      </c>
      <c r="N64" s="61">
        <v>7</v>
      </c>
      <c r="O64" s="61">
        <v>113</v>
      </c>
      <c r="P64" s="61" t="s">
        <v>39</v>
      </c>
      <c r="Q64" s="61">
        <v>89.9</v>
      </c>
      <c r="R64" s="61">
        <v>89.9</v>
      </c>
      <c r="S64" s="61"/>
      <c r="T64" s="160">
        <f t="shared" si="18"/>
        <v>4.40686274509804</v>
      </c>
      <c r="U64" s="60">
        <f t="shared" si="2"/>
        <v>2</v>
      </c>
      <c r="V64" s="80"/>
      <c r="W64" s="65">
        <f t="shared" si="3"/>
        <v>8091000</v>
      </c>
      <c r="X64" s="65">
        <f t="shared" si="4"/>
        <v>24273000</v>
      </c>
      <c r="Y64" s="81">
        <f t="shared" si="5"/>
        <v>0</v>
      </c>
      <c r="Z64" s="65">
        <f t="shared" si="6"/>
        <v>32364000</v>
      </c>
      <c r="AA64" s="65" t="s">
        <v>40</v>
      </c>
      <c r="AB64" s="153"/>
      <c r="AC64" s="153"/>
      <c r="AD64" s="65">
        <v>10000</v>
      </c>
      <c r="AE64" s="65"/>
      <c r="AF64" s="65"/>
      <c r="AG64" s="65">
        <f t="shared" si="7"/>
        <v>899000</v>
      </c>
      <c r="AH64" s="66">
        <f t="shared" si="8"/>
        <v>899000</v>
      </c>
      <c r="AI64" s="65">
        <f t="shared" si="19"/>
        <v>33263000</v>
      </c>
      <c r="AK64" s="67"/>
      <c r="AL64" s="31"/>
    </row>
    <row r="65" s="29" customFormat="1" ht="137.25" customHeight="1" spans="1:38">
      <c r="A65" s="147"/>
      <c r="B65" s="60"/>
      <c r="C65" s="60">
        <f>COUNTA($C$4:C64)</f>
        <v>52</v>
      </c>
      <c r="D65" s="60" t="s">
        <v>144</v>
      </c>
      <c r="E65" s="60" t="s">
        <v>145</v>
      </c>
      <c r="F65" s="148"/>
      <c r="G65" s="61">
        <v>4.1</v>
      </c>
      <c r="H65" s="61">
        <v>3220</v>
      </c>
      <c r="I65" s="61">
        <v>3220</v>
      </c>
      <c r="J65" s="61">
        <f t="shared" si="0"/>
        <v>0</v>
      </c>
      <c r="K65" s="61">
        <v>7</v>
      </c>
      <c r="L65" s="61">
        <v>133</v>
      </c>
      <c r="M65" s="61">
        <v>848.2</v>
      </c>
      <c r="N65" s="61">
        <v>7</v>
      </c>
      <c r="O65" s="61">
        <v>133</v>
      </c>
      <c r="P65" s="61" t="s">
        <v>39</v>
      </c>
      <c r="Q65" s="61">
        <v>4.5</v>
      </c>
      <c r="R65" s="61">
        <v>4.5</v>
      </c>
      <c r="S65" s="61"/>
      <c r="T65" s="160">
        <f t="shared" si="18"/>
        <v>0.139751552795031</v>
      </c>
      <c r="U65" s="60">
        <f t="shared" si="2"/>
        <v>2</v>
      </c>
      <c r="V65" s="80"/>
      <c r="W65" s="65">
        <f t="shared" si="3"/>
        <v>405000</v>
      </c>
      <c r="X65" s="65">
        <f t="shared" si="4"/>
        <v>1215000</v>
      </c>
      <c r="Y65" s="81">
        <f t="shared" si="5"/>
        <v>0</v>
      </c>
      <c r="Z65" s="65">
        <f t="shared" si="6"/>
        <v>1620000</v>
      </c>
      <c r="AA65" s="65" t="s">
        <v>40</v>
      </c>
      <c r="AB65" s="153"/>
      <c r="AC65" s="153"/>
      <c r="AD65" s="65">
        <v>10000</v>
      </c>
      <c r="AE65" s="65"/>
      <c r="AF65" s="65"/>
      <c r="AG65" s="65">
        <f t="shared" si="7"/>
        <v>45000</v>
      </c>
      <c r="AH65" s="66">
        <f t="shared" si="8"/>
        <v>45000</v>
      </c>
      <c r="AI65" s="65">
        <f t="shared" si="19"/>
        <v>1665000</v>
      </c>
      <c r="AK65" s="67"/>
      <c r="AL65" s="31"/>
    </row>
    <row r="66" s="29" customFormat="1" ht="137.25" customHeight="1" spans="1:38">
      <c r="A66" s="147"/>
      <c r="B66" s="60"/>
      <c r="C66" s="60">
        <f>COUNTA($C$4:C65)</f>
        <v>53</v>
      </c>
      <c r="D66" s="60" t="s">
        <v>146</v>
      </c>
      <c r="E66" s="60" t="s">
        <v>147</v>
      </c>
      <c r="F66" s="148"/>
      <c r="G66" s="61">
        <v>3</v>
      </c>
      <c r="H66" s="61">
        <v>2329</v>
      </c>
      <c r="I66" s="61">
        <v>2329</v>
      </c>
      <c r="J66" s="61">
        <f t="shared" si="0"/>
        <v>0</v>
      </c>
      <c r="K66" s="61" t="s">
        <v>38</v>
      </c>
      <c r="L66" s="61">
        <v>343</v>
      </c>
      <c r="M66" s="61">
        <v>1477.1</v>
      </c>
      <c r="N66" s="61" t="s">
        <v>38</v>
      </c>
      <c r="O66" s="61">
        <v>343</v>
      </c>
      <c r="P66" s="61" t="s">
        <v>39</v>
      </c>
      <c r="Q66" s="61">
        <v>213.3</v>
      </c>
      <c r="R66" s="61">
        <v>213.3</v>
      </c>
      <c r="S66" s="61"/>
      <c r="T66" s="160">
        <f t="shared" si="18"/>
        <v>9.15843709746673</v>
      </c>
      <c r="U66" s="60">
        <f t="shared" si="2"/>
        <v>2</v>
      </c>
      <c r="V66" s="80"/>
      <c r="W66" s="65">
        <f t="shared" si="3"/>
        <v>19197000</v>
      </c>
      <c r="X66" s="65">
        <f t="shared" si="4"/>
        <v>57591000</v>
      </c>
      <c r="Y66" s="81">
        <f t="shared" si="5"/>
        <v>0</v>
      </c>
      <c r="Z66" s="65">
        <f t="shared" si="6"/>
        <v>76788000</v>
      </c>
      <c r="AA66" s="65" t="s">
        <v>40</v>
      </c>
      <c r="AB66" s="153"/>
      <c r="AC66" s="153"/>
      <c r="AD66" s="65">
        <v>10000</v>
      </c>
      <c r="AE66" s="65"/>
      <c r="AF66" s="65"/>
      <c r="AG66" s="65">
        <f t="shared" si="7"/>
        <v>2133000</v>
      </c>
      <c r="AH66" s="66">
        <f t="shared" si="8"/>
        <v>2133000</v>
      </c>
      <c r="AI66" s="65">
        <f t="shared" si="19"/>
        <v>78921000</v>
      </c>
      <c r="AK66" s="67"/>
      <c r="AL66" s="31"/>
    </row>
    <row r="67" s="27" customFormat="1" ht="137.25" customHeight="1" spans="1:38">
      <c r="A67" s="153"/>
      <c r="B67" s="60"/>
      <c r="C67" s="60">
        <f>COUNTA($C$4:C66)</f>
        <v>54</v>
      </c>
      <c r="D67" s="60" t="s">
        <v>148</v>
      </c>
      <c r="E67" s="60" t="s">
        <v>149</v>
      </c>
      <c r="F67" s="80"/>
      <c r="G67" s="61">
        <v>3</v>
      </c>
      <c r="H67" s="61">
        <v>2448</v>
      </c>
      <c r="I67" s="61">
        <v>2448</v>
      </c>
      <c r="J67" s="61">
        <f t="shared" si="0"/>
        <v>0</v>
      </c>
      <c r="K67" s="61" t="s">
        <v>49</v>
      </c>
      <c r="L67" s="61">
        <v>5</v>
      </c>
      <c r="M67" s="61">
        <v>1523.9</v>
      </c>
      <c r="N67" s="61" t="s">
        <v>49</v>
      </c>
      <c r="O67" s="61">
        <v>5</v>
      </c>
      <c r="P67" s="61" t="s">
        <v>39</v>
      </c>
      <c r="Q67" s="61">
        <v>1310.3</v>
      </c>
      <c r="R67" s="61">
        <v>1310.3</v>
      </c>
      <c r="S67" s="61"/>
      <c r="T67" s="160">
        <f t="shared" si="18"/>
        <v>53.5253267973856</v>
      </c>
      <c r="U67" s="60">
        <f t="shared" si="2"/>
        <v>6</v>
      </c>
      <c r="V67" s="80"/>
      <c r="W67" s="65">
        <f t="shared" si="3"/>
        <v>117927000</v>
      </c>
      <c r="X67" s="65">
        <f t="shared" si="4"/>
        <v>353781000</v>
      </c>
      <c r="Y67" s="81">
        <f t="shared" si="5"/>
        <v>0</v>
      </c>
      <c r="Z67" s="65">
        <f t="shared" si="6"/>
        <v>471708000</v>
      </c>
      <c r="AA67" s="65" t="s">
        <v>40</v>
      </c>
      <c r="AB67" s="171"/>
      <c r="AC67" s="153"/>
      <c r="AD67" s="65">
        <v>10000</v>
      </c>
      <c r="AE67" s="65"/>
      <c r="AF67" s="65"/>
      <c r="AG67" s="65">
        <f t="shared" si="7"/>
        <v>13103000</v>
      </c>
      <c r="AH67" s="66">
        <f t="shared" si="8"/>
        <v>13103000</v>
      </c>
      <c r="AI67" s="65">
        <f t="shared" si="19"/>
        <v>484811000</v>
      </c>
      <c r="AJ67" s="29"/>
      <c r="AK67" s="67"/>
    </row>
    <row r="68" s="27" customFormat="1" ht="137.25" customHeight="1" spans="1:38">
      <c r="A68" s="153"/>
      <c r="B68" s="60"/>
      <c r="C68" s="60">
        <f>COUNTA($C$4:C67)</f>
        <v>55</v>
      </c>
      <c r="D68" s="60" t="s">
        <v>150</v>
      </c>
      <c r="E68" s="60" t="s">
        <v>151</v>
      </c>
      <c r="F68" s="148"/>
      <c r="G68" s="61">
        <v>3</v>
      </c>
      <c r="H68" s="61">
        <v>2448</v>
      </c>
      <c r="I68" s="61">
        <v>2448</v>
      </c>
      <c r="J68" s="61">
        <f t="shared" si="0"/>
        <v>0</v>
      </c>
      <c r="K68" s="61" t="s">
        <v>49</v>
      </c>
      <c r="L68" s="61">
        <v>6</v>
      </c>
      <c r="M68" s="61">
        <v>1128.1</v>
      </c>
      <c r="N68" s="61" t="s">
        <v>49</v>
      </c>
      <c r="O68" s="61">
        <v>6</v>
      </c>
      <c r="P68" s="61" t="s">
        <v>39</v>
      </c>
      <c r="Q68" s="61">
        <v>1115.9</v>
      </c>
      <c r="R68" s="61">
        <v>1115.9</v>
      </c>
      <c r="S68" s="61"/>
      <c r="T68" s="160">
        <f t="shared" si="18"/>
        <v>45.5841503267974</v>
      </c>
      <c r="U68" s="60">
        <f t="shared" si="2"/>
        <v>6</v>
      </c>
      <c r="V68" s="80"/>
      <c r="W68" s="65">
        <f t="shared" si="3"/>
        <v>100431000</v>
      </c>
      <c r="X68" s="65">
        <f t="shared" si="4"/>
        <v>301293000</v>
      </c>
      <c r="Y68" s="81">
        <f t="shared" si="5"/>
        <v>0</v>
      </c>
      <c r="Z68" s="65">
        <f t="shared" si="6"/>
        <v>401724000</v>
      </c>
      <c r="AA68" s="65" t="s">
        <v>40</v>
      </c>
      <c r="AB68" s="153"/>
      <c r="AC68" s="153"/>
      <c r="AD68" s="65">
        <v>10000</v>
      </c>
      <c r="AE68" s="65"/>
      <c r="AF68" s="65"/>
      <c r="AG68" s="65">
        <f t="shared" si="7"/>
        <v>11159000</v>
      </c>
      <c r="AH68" s="66">
        <f t="shared" si="8"/>
        <v>11159000</v>
      </c>
      <c r="AI68" s="65">
        <f t="shared" si="19"/>
        <v>412883000</v>
      </c>
      <c r="AJ68" s="29"/>
      <c r="AK68" s="67"/>
    </row>
    <row r="69" s="94" customFormat="1" ht="137.25" customHeight="1" spans="1:38">
      <c r="A69" s="137"/>
      <c r="B69" s="131"/>
      <c r="C69" s="131">
        <f>COUNTA($C$4:C68)</f>
        <v>56</v>
      </c>
      <c r="D69" s="131" t="s">
        <v>152</v>
      </c>
      <c r="E69" s="131" t="s">
        <v>153</v>
      </c>
      <c r="F69" s="139"/>
      <c r="G69" s="133">
        <v>6</v>
      </c>
      <c r="H69" s="133">
        <v>4896</v>
      </c>
      <c r="I69" s="149">
        <v>4892</v>
      </c>
      <c r="J69" s="133">
        <f t="shared" ref="J69:J75" si="20">H69-I69</f>
        <v>4</v>
      </c>
      <c r="K69" s="133" t="s">
        <v>49</v>
      </c>
      <c r="L69" s="133">
        <v>15</v>
      </c>
      <c r="M69" s="133">
        <v>3168.1</v>
      </c>
      <c r="N69" s="133" t="s">
        <v>49</v>
      </c>
      <c r="O69" s="133">
        <v>15</v>
      </c>
      <c r="P69" s="133" t="s">
        <v>45</v>
      </c>
      <c r="Q69" s="133">
        <v>1627.5</v>
      </c>
      <c r="R69" s="133">
        <f>Q69+Q70+Q71</f>
        <v>2711.2</v>
      </c>
      <c r="S69" s="133"/>
      <c r="T69" s="150">
        <f t="shared" si="18"/>
        <v>55.375816993464</v>
      </c>
      <c r="U69" s="131">
        <f t="shared" si="2"/>
        <v>6</v>
      </c>
      <c r="V69" s="132"/>
      <c r="W69" s="135">
        <f t="shared" si="3"/>
        <v>244008000</v>
      </c>
      <c r="X69" s="135">
        <f t="shared" si="4"/>
        <v>732024000</v>
      </c>
      <c r="Y69" s="136">
        <f t="shared" si="5"/>
        <v>0</v>
      </c>
      <c r="Z69" s="135">
        <f t="shared" si="6"/>
        <v>976032000</v>
      </c>
      <c r="AA69" s="135" t="s">
        <v>40</v>
      </c>
      <c r="AB69" s="137"/>
      <c r="AC69" s="137"/>
      <c r="AD69" s="135">
        <v>10000</v>
      </c>
      <c r="AE69" s="135"/>
      <c r="AF69" s="135"/>
      <c r="AG69" s="135">
        <f t="shared" si="7"/>
        <v>27112000</v>
      </c>
      <c r="AH69" s="138">
        <f t="shared" si="8"/>
        <v>27112000</v>
      </c>
      <c r="AI69" s="135">
        <f>AH69+Z69</f>
        <v>1003144000</v>
      </c>
      <c r="AJ69" s="95"/>
      <c r="AK69" s="140"/>
    </row>
    <row r="70" s="94" customFormat="1" ht="137.25" customHeight="1" spans="1:38">
      <c r="A70" s="137"/>
      <c r="B70" s="142"/>
      <c r="C70" s="142"/>
      <c r="D70" s="142"/>
      <c r="E70" s="142"/>
      <c r="F70" s="132"/>
      <c r="G70" s="133"/>
      <c r="H70" s="133"/>
      <c r="I70" s="172"/>
      <c r="J70" s="133">
        <f t="shared" si="20"/>
        <v>0</v>
      </c>
      <c r="K70" s="133" t="s">
        <v>49</v>
      </c>
      <c r="L70" s="173">
        <v>32</v>
      </c>
      <c r="M70" s="173">
        <v>792.1</v>
      </c>
      <c r="N70" s="133" t="s">
        <v>49</v>
      </c>
      <c r="O70" s="173">
        <v>32</v>
      </c>
      <c r="P70" s="174" t="s">
        <v>39</v>
      </c>
      <c r="Q70" s="173">
        <v>740.1</v>
      </c>
      <c r="R70" s="133"/>
      <c r="S70" s="133"/>
      <c r="T70" s="175"/>
      <c r="U70" s="142">
        <f t="shared" ref="U70:U75" si="21">IF(T70&lt;10,2,IF(T70&lt;20,3,IF(T70&lt;30,5,IF(T70&gt;=70,12,IF(T70&gt;=30,6)))))</f>
        <v>2</v>
      </c>
      <c r="V70" s="132"/>
      <c r="W70" s="135">
        <f t="shared" ref="W70:W75" si="22">R70*90000</f>
        <v>0</v>
      </c>
      <c r="X70" s="135">
        <f t="shared" ref="X70:X75" si="23">R70*3*90000</f>
        <v>0</v>
      </c>
      <c r="Y70" s="136">
        <f t="shared" ref="Y70:Y75" si="24">U70*V70*30*17000</f>
        <v>0</v>
      </c>
      <c r="Z70" s="135">
        <f t="shared" ref="Z70:Z75" si="25">+W70+X70+Y70</f>
        <v>0</v>
      </c>
      <c r="AA70" s="135" t="s">
        <v>40</v>
      </c>
      <c r="AB70" s="176"/>
      <c r="AC70" s="137"/>
      <c r="AD70" s="135">
        <v>10000</v>
      </c>
      <c r="AE70" s="135"/>
      <c r="AF70" s="135"/>
      <c r="AG70" s="135">
        <f t="shared" ref="AG70:AG75" si="26">AD70*R70</f>
        <v>0</v>
      </c>
      <c r="AH70" s="138">
        <f t="shared" ref="AH70:AH75" si="27">R70*10000</f>
        <v>0</v>
      </c>
      <c r="AI70" s="135"/>
      <c r="AJ70" s="95"/>
      <c r="AK70" s="140"/>
    </row>
    <row r="71" s="94" customFormat="1" ht="137.25" customHeight="1" spans="1:38">
      <c r="A71" s="137"/>
      <c r="B71" s="142"/>
      <c r="C71" s="142"/>
      <c r="D71" s="142"/>
      <c r="E71" s="142"/>
      <c r="F71" s="132"/>
      <c r="G71" s="133"/>
      <c r="H71" s="133"/>
      <c r="I71" s="155"/>
      <c r="J71" s="133">
        <f t="shared" si="20"/>
        <v>0</v>
      </c>
      <c r="K71" s="133" t="s">
        <v>49</v>
      </c>
      <c r="L71" s="173">
        <v>35</v>
      </c>
      <c r="M71" s="173">
        <v>792.2</v>
      </c>
      <c r="N71" s="133" t="s">
        <v>49</v>
      </c>
      <c r="O71" s="173">
        <v>35</v>
      </c>
      <c r="P71" s="174" t="s">
        <v>39</v>
      </c>
      <c r="Q71" s="173">
        <v>343.6</v>
      </c>
      <c r="R71" s="133"/>
      <c r="S71" s="133"/>
      <c r="T71" s="156"/>
      <c r="U71" s="142">
        <f t="shared" si="21"/>
        <v>2</v>
      </c>
      <c r="V71" s="132"/>
      <c r="W71" s="135">
        <f t="shared" si="22"/>
        <v>0</v>
      </c>
      <c r="X71" s="135">
        <f t="shared" si="23"/>
        <v>0</v>
      </c>
      <c r="Y71" s="136"/>
      <c r="Z71" s="135">
        <f t="shared" si="25"/>
        <v>0</v>
      </c>
      <c r="AA71" s="135" t="s">
        <v>40</v>
      </c>
      <c r="AB71" s="176"/>
      <c r="AC71" s="137"/>
      <c r="AD71" s="135">
        <v>10000</v>
      </c>
      <c r="AE71" s="135"/>
      <c r="AF71" s="135"/>
      <c r="AG71" s="135">
        <f t="shared" si="26"/>
        <v>0</v>
      </c>
      <c r="AH71" s="138">
        <f t="shared" si="27"/>
        <v>0</v>
      </c>
      <c r="AI71" s="135"/>
      <c r="AJ71" s="95"/>
      <c r="AK71" s="140"/>
    </row>
    <row r="72" s="94" customFormat="1" ht="137.25" customHeight="1" spans="1:38">
      <c r="A72" s="137"/>
      <c r="B72" s="131"/>
      <c r="C72" s="131">
        <f>COUNTA($C$4:C71)</f>
        <v>57</v>
      </c>
      <c r="D72" s="131" t="s">
        <v>154</v>
      </c>
      <c r="E72" s="131" t="s">
        <v>155</v>
      </c>
      <c r="F72" s="139"/>
      <c r="G72" s="133">
        <v>4</v>
      </c>
      <c r="H72" s="133">
        <v>2801</v>
      </c>
      <c r="I72" s="133">
        <v>2801</v>
      </c>
      <c r="J72" s="133">
        <f t="shared" si="20"/>
        <v>0</v>
      </c>
      <c r="K72" s="133" t="s">
        <v>49</v>
      </c>
      <c r="L72" s="133">
        <v>33</v>
      </c>
      <c r="M72" s="133">
        <v>562.3</v>
      </c>
      <c r="N72" s="133" t="s">
        <v>49</v>
      </c>
      <c r="O72" s="133">
        <v>33</v>
      </c>
      <c r="P72" s="133" t="s">
        <v>39</v>
      </c>
      <c r="Q72" s="133">
        <v>561</v>
      </c>
      <c r="R72" s="133">
        <v>561</v>
      </c>
      <c r="S72" s="133"/>
      <c r="T72" s="134">
        <f>R72/H72%</f>
        <v>20.0285612281328</v>
      </c>
      <c r="U72" s="131">
        <f t="shared" si="21"/>
        <v>5</v>
      </c>
      <c r="V72" s="132"/>
      <c r="W72" s="135">
        <f t="shared" si="22"/>
        <v>50490000</v>
      </c>
      <c r="X72" s="135">
        <f t="shared" si="23"/>
        <v>151470000</v>
      </c>
      <c r="Y72" s="136">
        <f t="shared" si="24"/>
        <v>0</v>
      </c>
      <c r="Z72" s="135">
        <f t="shared" si="25"/>
        <v>201960000</v>
      </c>
      <c r="AA72" s="135" t="s">
        <v>40</v>
      </c>
      <c r="AB72" s="137"/>
      <c r="AC72" s="137"/>
      <c r="AD72" s="135">
        <v>10000</v>
      </c>
      <c r="AE72" s="135"/>
      <c r="AF72" s="135"/>
      <c r="AG72" s="135">
        <f t="shared" si="26"/>
        <v>5610000</v>
      </c>
      <c r="AH72" s="138">
        <f t="shared" si="27"/>
        <v>5610000</v>
      </c>
      <c r="AI72" s="135">
        <f>+Z72+AH72</f>
        <v>207570000</v>
      </c>
      <c r="AJ72" s="95"/>
      <c r="AK72" s="140"/>
    </row>
    <row r="73" s="94" customFormat="1" ht="137.25" customHeight="1" spans="1:38">
      <c r="A73" s="137"/>
      <c r="B73" s="131"/>
      <c r="C73" s="131">
        <f>COUNTA($C$4:C72)</f>
        <v>58</v>
      </c>
      <c r="D73" s="131" t="s">
        <v>156</v>
      </c>
      <c r="E73" s="131" t="s">
        <v>157</v>
      </c>
      <c r="F73" s="139"/>
      <c r="G73" s="133">
        <v>1.33</v>
      </c>
      <c r="H73" s="133">
        <v>872</v>
      </c>
      <c r="I73" s="133">
        <v>872</v>
      </c>
      <c r="J73" s="133">
        <f t="shared" si="20"/>
        <v>0</v>
      </c>
      <c r="K73" s="133" t="s">
        <v>49</v>
      </c>
      <c r="L73" s="133">
        <v>34</v>
      </c>
      <c r="M73" s="133">
        <v>786.2</v>
      </c>
      <c r="N73" s="133" t="s">
        <v>49</v>
      </c>
      <c r="O73" s="133">
        <v>34</v>
      </c>
      <c r="P73" s="133" t="s">
        <v>39</v>
      </c>
      <c r="Q73" s="133">
        <v>683.1</v>
      </c>
      <c r="R73" s="133">
        <v>683.1</v>
      </c>
      <c r="S73" s="133"/>
      <c r="T73" s="134">
        <f>R73/H73%</f>
        <v>78.3371559633027</v>
      </c>
      <c r="U73" s="131">
        <f t="shared" si="21"/>
        <v>12</v>
      </c>
      <c r="V73" s="132"/>
      <c r="W73" s="135">
        <f t="shared" si="22"/>
        <v>61479000</v>
      </c>
      <c r="X73" s="135">
        <f t="shared" si="23"/>
        <v>184437000</v>
      </c>
      <c r="Y73" s="136">
        <f t="shared" si="24"/>
        <v>0</v>
      </c>
      <c r="Z73" s="135">
        <f t="shared" si="25"/>
        <v>245916000</v>
      </c>
      <c r="AA73" s="135" t="s">
        <v>40</v>
      </c>
      <c r="AB73" s="137"/>
      <c r="AC73" s="137"/>
      <c r="AD73" s="135">
        <v>10000</v>
      </c>
      <c r="AE73" s="135"/>
      <c r="AF73" s="135"/>
      <c r="AG73" s="135">
        <f t="shared" si="26"/>
        <v>6831000</v>
      </c>
      <c r="AH73" s="138">
        <f t="shared" si="27"/>
        <v>6831000</v>
      </c>
      <c r="AI73" s="135">
        <f t="shared" ref="AI73:AI75" si="28">+Z73+AH73</f>
        <v>252747000</v>
      </c>
      <c r="AJ73" s="95"/>
      <c r="AK73" s="140"/>
    </row>
    <row r="74" s="27" customFormat="1" ht="137.25" customHeight="1" spans="1:38">
      <c r="A74" s="153"/>
      <c r="B74" s="60"/>
      <c r="C74" s="60">
        <f>COUNTA($C$4:C73)</f>
        <v>59</v>
      </c>
      <c r="D74" s="60" t="s">
        <v>158</v>
      </c>
      <c r="E74" s="60" t="s">
        <v>159</v>
      </c>
      <c r="F74" s="148"/>
      <c r="G74" s="61">
        <v>6</v>
      </c>
      <c r="H74" s="61">
        <v>4896</v>
      </c>
      <c r="I74" s="61">
        <v>4896</v>
      </c>
      <c r="J74" s="61">
        <f t="shared" si="20"/>
        <v>0</v>
      </c>
      <c r="K74" s="61" t="s">
        <v>49</v>
      </c>
      <c r="L74" s="61">
        <v>53</v>
      </c>
      <c r="M74" s="61">
        <v>3598.3</v>
      </c>
      <c r="N74" s="61" t="s">
        <v>49</v>
      </c>
      <c r="O74" s="61">
        <v>53</v>
      </c>
      <c r="P74" s="61" t="s">
        <v>39</v>
      </c>
      <c r="Q74" s="61">
        <v>92.8</v>
      </c>
      <c r="R74" s="61">
        <v>92.8</v>
      </c>
      <c r="S74" s="61"/>
      <c r="T74" s="160">
        <f>R74/H74%</f>
        <v>1.89542483660131</v>
      </c>
      <c r="U74" s="60">
        <f t="shared" si="21"/>
        <v>2</v>
      </c>
      <c r="V74" s="80"/>
      <c r="W74" s="65">
        <f t="shared" si="22"/>
        <v>8352000</v>
      </c>
      <c r="X74" s="65">
        <f t="shared" si="23"/>
        <v>25056000</v>
      </c>
      <c r="Y74" s="81">
        <f t="shared" si="24"/>
        <v>0</v>
      </c>
      <c r="Z74" s="65">
        <f t="shared" si="25"/>
        <v>33408000</v>
      </c>
      <c r="AA74" s="65" t="s">
        <v>40</v>
      </c>
      <c r="AB74" s="153"/>
      <c r="AC74" s="153"/>
      <c r="AD74" s="65">
        <v>10000</v>
      </c>
      <c r="AE74" s="65"/>
      <c r="AF74" s="65"/>
      <c r="AG74" s="65">
        <f t="shared" si="26"/>
        <v>928000</v>
      </c>
      <c r="AH74" s="66">
        <f t="shared" si="27"/>
        <v>928000</v>
      </c>
      <c r="AI74" s="65">
        <f t="shared" si="28"/>
        <v>34336000</v>
      </c>
      <c r="AJ74" s="29"/>
      <c r="AK74" s="67"/>
    </row>
    <row r="75" s="27" customFormat="1" ht="137.25" customHeight="1" spans="1:38">
      <c r="A75" s="153"/>
      <c r="B75" s="60"/>
      <c r="C75" s="60">
        <f>COUNTA($C$4:C74)</f>
        <v>60</v>
      </c>
      <c r="D75" s="60" t="s">
        <v>160</v>
      </c>
      <c r="E75" s="60" t="s">
        <v>161</v>
      </c>
      <c r="F75" s="148"/>
      <c r="G75" s="61">
        <v>4</v>
      </c>
      <c r="H75" s="61">
        <v>3264</v>
      </c>
      <c r="I75" s="61">
        <v>3264</v>
      </c>
      <c r="J75" s="61">
        <f t="shared" si="20"/>
        <v>0</v>
      </c>
      <c r="K75" s="61">
        <v>7</v>
      </c>
      <c r="L75" s="61">
        <v>11</v>
      </c>
      <c r="M75" s="61">
        <v>2206.4</v>
      </c>
      <c r="N75" s="61">
        <v>7</v>
      </c>
      <c r="O75" s="61">
        <v>11</v>
      </c>
      <c r="P75" s="61" t="s">
        <v>39</v>
      </c>
      <c r="Q75" s="61">
        <v>7.8</v>
      </c>
      <c r="R75" s="61">
        <v>7.8</v>
      </c>
      <c r="S75" s="61"/>
      <c r="T75" s="160">
        <f>R75/H75%</f>
        <v>0.238970588235294</v>
      </c>
      <c r="U75" s="60">
        <f t="shared" si="21"/>
        <v>2</v>
      </c>
      <c r="V75" s="80"/>
      <c r="W75" s="65">
        <f t="shared" si="22"/>
        <v>702000</v>
      </c>
      <c r="X75" s="65">
        <f t="shared" si="23"/>
        <v>2106000</v>
      </c>
      <c r="Y75" s="81">
        <f t="shared" si="24"/>
        <v>0</v>
      </c>
      <c r="Z75" s="65">
        <f t="shared" si="25"/>
        <v>2808000</v>
      </c>
      <c r="AA75" s="65" t="s">
        <v>40</v>
      </c>
      <c r="AB75" s="153"/>
      <c r="AC75" s="153"/>
      <c r="AD75" s="65">
        <v>10000</v>
      </c>
      <c r="AE75" s="65"/>
      <c r="AF75" s="65"/>
      <c r="AG75" s="65">
        <f t="shared" si="26"/>
        <v>78000</v>
      </c>
      <c r="AH75" s="66">
        <f t="shared" si="27"/>
        <v>78000</v>
      </c>
      <c r="AI75" s="65">
        <f t="shared" si="28"/>
        <v>2886000</v>
      </c>
      <c r="AJ75" s="29"/>
      <c r="AK75" s="67"/>
    </row>
    <row r="76" spans="1:38">
      <c r="I76" s="96">
        <f>SUM(I5:I75)</f>
        <v>187409</v>
      </c>
    </row>
  </sheetData>
  <autoFilter xmlns:etc="http://www.wps.cn/officeDocument/2017/etCustomData" ref="A4:AL76" etc:filterBottomFollowUsedRange="0">
    <extLst/>
  </autoFilter>
  <mergeCells count="191">
    <mergeCell ref="B1:AI1"/>
    <mergeCell ref="K2:M2"/>
    <mergeCell ref="N2:P2"/>
    <mergeCell ref="W2:Z2"/>
    <mergeCell ref="AA2:AH2"/>
    <mergeCell ref="B10:B11"/>
    <mergeCell ref="B19:B20"/>
    <mergeCell ref="B27:B28"/>
    <mergeCell ref="B31:B32"/>
    <mergeCell ref="B35:B36"/>
    <mergeCell ref="B38:B39"/>
    <mergeCell ref="B42:B43"/>
    <mergeCell ref="B51:B52"/>
    <mergeCell ref="B59:B60"/>
    <mergeCell ref="B69:B71"/>
    <mergeCell ref="C10:C11"/>
    <mergeCell ref="C19:C20"/>
    <mergeCell ref="C27:C28"/>
    <mergeCell ref="C31:C32"/>
    <mergeCell ref="C35:C36"/>
    <mergeCell ref="C38:C39"/>
    <mergeCell ref="C42:C43"/>
    <mergeCell ref="C51:C52"/>
    <mergeCell ref="C59:C60"/>
    <mergeCell ref="C69:C71"/>
    <mergeCell ref="D2:D3"/>
    <mergeCell ref="D10:D11"/>
    <mergeCell ref="D19:D20"/>
    <mergeCell ref="D27:D28"/>
    <mergeCell ref="D31:D32"/>
    <mergeCell ref="D35:D36"/>
    <mergeCell ref="D38:D39"/>
    <mergeCell ref="D42:D43"/>
    <mergeCell ref="D51:D52"/>
    <mergeCell ref="D59:D60"/>
    <mergeCell ref="D69:D71"/>
    <mergeCell ref="E2:E3"/>
    <mergeCell ref="E10:E11"/>
    <mergeCell ref="E19:E20"/>
    <mergeCell ref="E27:E28"/>
    <mergeCell ref="E31:E32"/>
    <mergeCell ref="E35:E36"/>
    <mergeCell ref="E38:E39"/>
    <mergeCell ref="E42:E43"/>
    <mergeCell ref="E51:E52"/>
    <mergeCell ref="E59:E60"/>
    <mergeCell ref="E69:E71"/>
    <mergeCell ref="F2:F3"/>
    <mergeCell ref="G2:G3"/>
    <mergeCell ref="G10:G11"/>
    <mergeCell ref="G19:G20"/>
    <mergeCell ref="G27:G28"/>
    <mergeCell ref="G31:G32"/>
    <mergeCell ref="G35:G36"/>
    <mergeCell ref="G38:G39"/>
    <mergeCell ref="G42:G43"/>
    <mergeCell ref="G51:G52"/>
    <mergeCell ref="G59:G60"/>
    <mergeCell ref="G69:G71"/>
    <mergeCell ref="H2:H3"/>
    <mergeCell ref="H10:H11"/>
    <mergeCell ref="H19:H20"/>
    <mergeCell ref="H27:H28"/>
    <mergeCell ref="H31:H32"/>
    <mergeCell ref="H35:H36"/>
    <mergeCell ref="H38:H39"/>
    <mergeCell ref="H42:H43"/>
    <mergeCell ref="H51:H52"/>
    <mergeCell ref="H59:H60"/>
    <mergeCell ref="H69:H71"/>
    <mergeCell ref="I2:I3"/>
    <mergeCell ref="I10:I11"/>
    <mergeCell ref="I19:I20"/>
    <mergeCell ref="I27:I28"/>
    <mergeCell ref="I31:I32"/>
    <mergeCell ref="I35:I36"/>
    <mergeCell ref="I38:I39"/>
    <mergeCell ref="I42:I43"/>
    <mergeCell ref="I51:I52"/>
    <mergeCell ref="I59:I60"/>
    <mergeCell ref="I69:I71"/>
    <mergeCell ref="Q2:Q3"/>
    <mergeCell ref="R2:R3"/>
    <mergeCell ref="R10:R11"/>
    <mergeCell ref="R19:R20"/>
    <mergeCell ref="R27:R28"/>
    <mergeCell ref="R31:R32"/>
    <mergeCell ref="R35:R36"/>
    <mergeCell ref="R38:R39"/>
    <mergeCell ref="R42:R43"/>
    <mergeCell ref="R51:R52"/>
    <mergeCell ref="R59:R60"/>
    <mergeCell ref="R69:R71"/>
    <mergeCell ref="S19:S20"/>
    <mergeCell ref="T2:T3"/>
    <mergeCell ref="T10:T11"/>
    <mergeCell ref="T19:T20"/>
    <mergeCell ref="T27:T28"/>
    <mergeCell ref="T31:T32"/>
    <mergeCell ref="T35:T36"/>
    <mergeCell ref="T38:T39"/>
    <mergeCell ref="T42:T43"/>
    <mergeCell ref="T51:T52"/>
    <mergeCell ref="T59:T60"/>
    <mergeCell ref="T69:T71"/>
    <mergeCell ref="U2:U3"/>
    <mergeCell ref="U10:U11"/>
    <mergeCell ref="U19:U20"/>
    <mergeCell ref="U27:U28"/>
    <mergeCell ref="U31:U32"/>
    <mergeCell ref="U35:U36"/>
    <mergeCell ref="U38:U39"/>
    <mergeCell ref="U42:U43"/>
    <mergeCell ref="U51:U52"/>
    <mergeCell ref="U59:U60"/>
    <mergeCell ref="U69:U71"/>
    <mergeCell ref="V2:V3"/>
    <mergeCell ref="V10:V11"/>
    <mergeCell ref="W10:W11"/>
    <mergeCell ref="W19:W20"/>
    <mergeCell ref="W27:W28"/>
    <mergeCell ref="W31:W32"/>
    <mergeCell ref="W35:W36"/>
    <mergeCell ref="W38:W39"/>
    <mergeCell ref="W42:W43"/>
    <mergeCell ref="W51:W52"/>
    <mergeCell ref="W59:W60"/>
    <mergeCell ref="W69:W71"/>
    <mergeCell ref="X10:X11"/>
    <mergeCell ref="X19:X20"/>
    <mergeCell ref="X27:X28"/>
    <mergeCell ref="X31:X32"/>
    <mergeCell ref="X35:X36"/>
    <mergeCell ref="X38:X39"/>
    <mergeCell ref="X42:X43"/>
    <mergeCell ref="X51:X52"/>
    <mergeCell ref="X59:X60"/>
    <mergeCell ref="X69:X71"/>
    <mergeCell ref="Y70:Y71"/>
    <mergeCell ref="AA10:AA11"/>
    <mergeCell ref="AA19:AA20"/>
    <mergeCell ref="AA27:AA28"/>
    <mergeCell ref="AA31:AA32"/>
    <mergeCell ref="AA35:AA36"/>
    <mergeCell ref="AA38:AA39"/>
    <mergeCell ref="AA42:AA43"/>
    <mergeCell ref="AA51:AA52"/>
    <mergeCell ref="AA59:AA60"/>
    <mergeCell ref="AA69:AA71"/>
    <mergeCell ref="AD10:AD11"/>
    <mergeCell ref="AD19:AD20"/>
    <mergeCell ref="AD27:AD28"/>
    <mergeCell ref="AD31:AD32"/>
    <mergeCell ref="AD35:AD36"/>
    <mergeCell ref="AD38:AD39"/>
    <mergeCell ref="AD42:AD43"/>
    <mergeCell ref="AD51:AD52"/>
    <mergeCell ref="AD59:AD60"/>
    <mergeCell ref="AD69:AD71"/>
    <mergeCell ref="AE10:AE11"/>
    <mergeCell ref="AE19:AE20"/>
    <mergeCell ref="AE27:AE28"/>
    <mergeCell ref="AE31:AE32"/>
    <mergeCell ref="AE35:AE36"/>
    <mergeCell ref="AE38:AE39"/>
    <mergeCell ref="AE42:AE43"/>
    <mergeCell ref="AE51:AE52"/>
    <mergeCell ref="AE59:AE60"/>
    <mergeCell ref="AE69:AE71"/>
    <mergeCell ref="AF10:AF11"/>
    <mergeCell ref="AF19:AF20"/>
    <mergeCell ref="AF27:AF28"/>
    <mergeCell ref="AF31:AF32"/>
    <mergeCell ref="AF35:AF36"/>
    <mergeCell ref="AF38:AF39"/>
    <mergeCell ref="AF42:AF43"/>
    <mergeCell ref="AF51:AF52"/>
    <mergeCell ref="AF59:AF60"/>
    <mergeCell ref="AF69:AF71"/>
    <mergeCell ref="AG10:AG11"/>
    <mergeCell ref="AG19:AG20"/>
    <mergeCell ref="AG27:AG28"/>
    <mergeCell ref="AG31:AG32"/>
    <mergeCell ref="AG35:AG36"/>
    <mergeCell ref="AG38:AG39"/>
    <mergeCell ref="AG42:AG43"/>
    <mergeCell ref="AG51:AG52"/>
    <mergeCell ref="AG59:AG60"/>
    <mergeCell ref="AG69:AG71"/>
    <mergeCell ref="AI2:AI3"/>
    <mergeCell ref="AI10:AI11"/>
  </mergeCells>
  <conditionalFormatting sqref="B12:C16 B5:C10">
    <cfRule type="duplicateValues" dxfId="0" priority="7"/>
  </conditionalFormatting>
  <conditionalFormatting sqref="D12:D16 D5:D10">
    <cfRule type="duplicateValues" dxfId="0" priority="15"/>
  </conditionalFormatting>
  <conditionalFormatting sqref="B17:C19 B21:C25">
    <cfRule type="duplicateValues" dxfId="0" priority="5"/>
  </conditionalFormatting>
  <conditionalFormatting sqref="D17:D19 D21:D25">
    <cfRule type="duplicateValues" dxfId="0" priority="13"/>
  </conditionalFormatting>
  <conditionalFormatting sqref="B44:C51 B26:C27 B29:C31 B33:C35 B40:C42 B37:C38 B61:C65 B53:C59">
    <cfRule type="duplicateValues" dxfId="0" priority="3"/>
  </conditionalFormatting>
  <conditionalFormatting sqref="D44:D51 D26:D27 D29:D31 D33:D35 D40:D42 D37:D38 D61:D65 D53:D59">
    <cfRule type="duplicateValues" dxfId="0" priority="11"/>
  </conditionalFormatting>
  <conditionalFormatting sqref="B72:C75 B66:C69">
    <cfRule type="duplicateValues" dxfId="0" priority="1"/>
  </conditionalFormatting>
  <conditionalFormatting sqref="D72:D75 D66:D69">
    <cfRule type="duplicateValues" dxfId="0" priority="9"/>
  </conditionalFormatting>
  <pageMargins left="0.45" right="0.2" top="0.5" bottom="0.5" header="0.3" footer="0.3"/>
  <pageSetup paperSize="9" scale="51" orientation="portrait"/>
  <headerFooter/>
  <rowBreaks count="2" manualBreakCount="2">
    <brk id="42" max="31" man="1"/>
    <brk id="71" max="31"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7"/>
  <sheetViews>
    <sheetView tabSelected="1" zoomScale="59" zoomScaleNormal="59" zoomScaleSheetLayoutView="40" workbookViewId="0">
      <selection activeCell="U4" sqref="U4"/>
    </sheetView>
  </sheetViews>
  <sheetFormatPr defaultColWidth="8.85714285714286" defaultRowHeight="20.25"/>
  <cols>
    <col min="1" max="1" width="8.57142857142857" style="31" customWidth="1"/>
    <col min="2" max="2" width="28.1428571428571" style="31" customWidth="1"/>
    <col min="3" max="3" width="8.28571428571429" style="31" customWidth="1"/>
    <col min="4" max="4" width="11.4285714285714" style="32" customWidth="1"/>
    <col min="5" max="5" width="8.57142857142857" style="31" customWidth="1"/>
    <col min="6" max="6" width="9.28571428571429" style="31" customWidth="1"/>
    <col min="7" max="7" width="13.4285714285714" style="33" customWidth="1"/>
    <col min="8" max="8" width="8.71428571428571" style="31" customWidth="1"/>
    <col min="9" max="9" width="9.28571428571429" style="31" customWidth="1"/>
    <col min="10" max="10" width="9.42857142857143" style="31" customWidth="1"/>
    <col min="11" max="11" width="15.7142857142857" style="33" customWidth="1"/>
    <col min="12" max="12" width="21" style="34" customWidth="1"/>
    <col min="13" max="13" width="13.5714285714286" style="35" hidden="1" customWidth="1"/>
    <col min="14" max="14" width="10.5714285714286" style="31" hidden="1" customWidth="1"/>
    <col min="15" max="15" width="10.2857142857143" style="31" hidden="1" customWidth="1"/>
    <col min="16" max="16" width="23.8571428571429" style="31" customWidth="1"/>
    <col min="17" max="17" width="25" style="31" customWidth="1"/>
    <col min="18" max="18" width="21" style="31" hidden="1" customWidth="1"/>
    <col min="19" max="19" width="25.1428571428571" style="36" customWidth="1"/>
    <col min="20" max="20" width="21.1428571428571" style="37" customWidth="1"/>
    <col min="21" max="21" width="17" style="27" customWidth="1"/>
    <col min="22" max="22" width="24.7142857142857" style="27" customWidth="1"/>
    <col min="23" max="23" width="26.7142857142857" style="27" customWidth="1"/>
    <col min="24" max="24" width="31.5714285714286" style="27" customWidth="1"/>
    <col min="25" max="25" width="22.1428571428571" style="29" customWidth="1"/>
    <col min="26" max="26" width="19.1428571428571" style="31" customWidth="1"/>
    <col min="27" max="16384" width="8.85714285714286" style="31"/>
  </cols>
  <sheetData>
    <row r="1" customHeight="1" spans="1:26">
      <c r="A1" s="38" t="s">
        <v>165</v>
      </c>
      <c r="B1" s="38"/>
      <c r="C1" s="38"/>
      <c r="D1" s="38"/>
      <c r="E1" s="38"/>
      <c r="F1" s="38"/>
      <c r="G1" s="38"/>
      <c r="H1" s="38"/>
      <c r="I1" s="38"/>
      <c r="J1" s="38"/>
      <c r="K1" s="38"/>
      <c r="L1" s="38"/>
      <c r="M1" s="38"/>
      <c r="N1" s="38"/>
      <c r="O1" s="38"/>
      <c r="P1" s="38"/>
      <c r="Q1" s="38"/>
      <c r="R1" s="38"/>
      <c r="S1" s="38"/>
      <c r="T1" s="38"/>
      <c r="U1" s="38"/>
      <c r="V1" s="38"/>
      <c r="W1" s="38"/>
      <c r="X1" s="38"/>
    </row>
    <row r="2" ht="103.5" customHeight="1" spans="1:26">
      <c r="A2" s="39" t="s">
        <v>166</v>
      </c>
      <c r="B2" s="40"/>
      <c r="C2" s="40"/>
      <c r="D2" s="40"/>
      <c r="E2" s="40"/>
      <c r="F2" s="40"/>
      <c r="G2" s="40"/>
      <c r="H2" s="40"/>
      <c r="I2" s="40"/>
      <c r="J2" s="40"/>
      <c r="K2" s="40"/>
      <c r="L2" s="40"/>
      <c r="M2" s="40"/>
      <c r="N2" s="40"/>
      <c r="O2" s="40"/>
      <c r="P2" s="40"/>
      <c r="Q2" s="40"/>
      <c r="R2" s="40"/>
      <c r="S2" s="40"/>
      <c r="T2" s="40"/>
      <c r="U2" s="40"/>
      <c r="V2" s="40"/>
      <c r="W2" s="40"/>
      <c r="X2" s="40"/>
    </row>
    <row r="3" s="24" customFormat="1" ht="57.75" customHeight="1" spans="1:26">
      <c r="A3" s="41" t="s">
        <v>2</v>
      </c>
      <c r="B3" s="41" t="s">
        <v>3</v>
      </c>
      <c r="C3" s="41" t="s">
        <v>167</v>
      </c>
      <c r="D3" s="42" t="s">
        <v>6</v>
      </c>
      <c r="E3" s="41" t="s">
        <v>8</v>
      </c>
      <c r="F3" s="41"/>
      <c r="G3" s="41"/>
      <c r="H3" s="41" t="s">
        <v>9</v>
      </c>
      <c r="I3" s="41"/>
      <c r="J3" s="41"/>
      <c r="K3" s="43" t="s">
        <v>10</v>
      </c>
      <c r="L3" s="43" t="s">
        <v>11</v>
      </c>
      <c r="M3" s="41" t="s">
        <v>12</v>
      </c>
      <c r="N3" s="41" t="s">
        <v>13</v>
      </c>
      <c r="O3" s="41" t="s">
        <v>14</v>
      </c>
      <c r="P3" s="44" t="s">
        <v>15</v>
      </c>
      <c r="Q3" s="44"/>
      <c r="R3" s="44"/>
      <c r="S3" s="44"/>
      <c r="T3" s="45" t="s">
        <v>16</v>
      </c>
      <c r="U3" s="45"/>
      <c r="V3" s="45"/>
      <c r="W3" s="45"/>
      <c r="X3" s="44" t="s">
        <v>17</v>
      </c>
      <c r="Y3" s="46"/>
    </row>
    <row r="4" s="24" customFormat="1" ht="181.5" customHeight="1" spans="1:26">
      <c r="A4" s="41"/>
      <c r="B4" s="41"/>
      <c r="C4" s="41"/>
      <c r="D4" s="42"/>
      <c r="E4" s="41" t="s">
        <v>18</v>
      </c>
      <c r="F4" s="41" t="s">
        <v>19</v>
      </c>
      <c r="G4" s="43" t="s">
        <v>20</v>
      </c>
      <c r="H4" s="41" t="s">
        <v>18</v>
      </c>
      <c r="I4" s="41" t="s">
        <v>19</v>
      </c>
      <c r="J4" s="41" t="s">
        <v>21</v>
      </c>
      <c r="K4" s="43"/>
      <c r="L4" s="43"/>
      <c r="M4" s="41"/>
      <c r="N4" s="41"/>
      <c r="O4" s="41"/>
      <c r="P4" s="44" t="s">
        <v>22</v>
      </c>
      <c r="Q4" s="44" t="s">
        <v>23</v>
      </c>
      <c r="R4" s="47" t="s">
        <v>24</v>
      </c>
      <c r="S4" s="44" t="s">
        <v>25</v>
      </c>
      <c r="T4" s="44" t="s">
        <v>26</v>
      </c>
      <c r="U4" s="44" t="s">
        <v>168</v>
      </c>
      <c r="V4" s="48" t="s">
        <v>32</v>
      </c>
      <c r="W4" s="44" t="s">
        <v>33</v>
      </c>
      <c r="X4" s="44"/>
      <c r="Y4" s="46"/>
    </row>
    <row r="5" s="25" customFormat="1" ht="43.5" customHeight="1" spans="1:26">
      <c r="A5" s="49" t="s">
        <v>2</v>
      </c>
      <c r="B5" s="50" t="s">
        <v>35</v>
      </c>
      <c r="C5" s="50"/>
      <c r="D5" s="51"/>
      <c r="E5" s="50"/>
      <c r="F5" s="50"/>
      <c r="G5" s="52"/>
      <c r="H5" s="50"/>
      <c r="I5" s="50"/>
      <c r="J5" s="50"/>
      <c r="K5" s="52">
        <f>SUM(K6:K57)</f>
        <v>20999.9</v>
      </c>
      <c r="L5" s="52">
        <f>SUM(L6:L57)</f>
        <v>20999.9</v>
      </c>
      <c r="M5" s="53"/>
      <c r="N5" s="53"/>
      <c r="O5" s="53">
        <f>SUM(O6:O57)</f>
        <v>0</v>
      </c>
      <c r="P5" s="54">
        <f>SUM(P6:P57)</f>
        <v>1889991000</v>
      </c>
      <c r="Q5" s="54">
        <f>SUM(Q6:Q57)</f>
        <v>5669973000</v>
      </c>
      <c r="R5" s="54">
        <f>SUM(R6:R57)</f>
        <v>0</v>
      </c>
      <c r="S5" s="54">
        <f>SUM(S6:S57)</f>
        <v>7559964000</v>
      </c>
      <c r="T5" s="55"/>
      <c r="U5" s="54"/>
      <c r="V5" s="56">
        <f>SUM(V6:V57)</f>
        <v>209999000</v>
      </c>
      <c r="W5" s="56">
        <f>SUM(W6:W57)</f>
        <v>209999000</v>
      </c>
      <c r="X5" s="54">
        <f>SUM(X6:X57)</f>
        <v>7769963000</v>
      </c>
      <c r="Y5" s="57"/>
      <c r="Z5" s="58"/>
    </row>
    <row r="6" ht="117" customHeight="1" spans="1:26">
      <c r="A6" s="59">
        <f>COUNTA($A$5:A5)</f>
        <v>1</v>
      </c>
      <c r="B6" s="60" t="s">
        <v>53</v>
      </c>
      <c r="C6" s="61">
        <v>4.5</v>
      </c>
      <c r="D6" s="62">
        <v>3636</v>
      </c>
      <c r="E6" s="61">
        <v>7</v>
      </c>
      <c r="F6" s="61">
        <v>95</v>
      </c>
      <c r="G6" s="63">
        <v>289.4</v>
      </c>
      <c r="H6" s="61">
        <v>7</v>
      </c>
      <c r="I6" s="61">
        <v>95</v>
      </c>
      <c r="J6" s="61" t="s">
        <v>39</v>
      </c>
      <c r="K6" s="63">
        <v>226.3</v>
      </c>
      <c r="L6" s="63">
        <v>226.3</v>
      </c>
      <c r="M6" s="64">
        <f t="shared" ref="M6:M11" si="0">L6/D6</f>
        <v>0.0622387238723872</v>
      </c>
      <c r="N6" s="59">
        <f t="shared" ref="N6:N55" si="1">IF(M6&lt;10,2,IF(M6&lt;20,3,IF(M6&lt;30,5,IF(M6&gt;=70,12,IF(M6&gt;=30,6)))))</f>
        <v>2</v>
      </c>
      <c r="O6" s="59"/>
      <c r="P6" s="65">
        <f>L6*90000</f>
        <v>20367000</v>
      </c>
      <c r="Q6" s="65">
        <f t="shared" ref="Q6:Q37" si="2">L6*3*90000</f>
        <v>61101000</v>
      </c>
      <c r="R6" s="62">
        <f t="shared" ref="R6:R55" si="3">N6*O6*30*17000</f>
        <v>0</v>
      </c>
      <c r="S6" s="62">
        <f t="shared" ref="S6:S55" si="4">+P6+Q6+R6</f>
        <v>81468000</v>
      </c>
      <c r="T6" s="65" t="s">
        <v>40</v>
      </c>
      <c r="U6" s="65">
        <v>10000</v>
      </c>
      <c r="V6" s="66">
        <f t="shared" ref="V6:V17" si="5">K6*10000</f>
        <v>2263000</v>
      </c>
      <c r="W6" s="62">
        <f t="shared" ref="W6:W17" si="6">L6*10000</f>
        <v>2263000</v>
      </c>
      <c r="X6" s="62">
        <f>+S6+W6</f>
        <v>83731000</v>
      </c>
      <c r="Z6" s="67"/>
    </row>
    <row r="7" s="26" customFormat="1" ht="109.5" customHeight="1" spans="1:26">
      <c r="A7" s="61">
        <f>COUNTA($A$5:A6)</f>
        <v>2</v>
      </c>
      <c r="B7" s="60" t="s">
        <v>55</v>
      </c>
      <c r="C7" s="61">
        <v>3.12</v>
      </c>
      <c r="D7" s="62">
        <v>2208</v>
      </c>
      <c r="E7" s="61">
        <v>7</v>
      </c>
      <c r="F7" s="61">
        <v>134</v>
      </c>
      <c r="G7" s="63">
        <v>888.2</v>
      </c>
      <c r="H7" s="61">
        <v>7</v>
      </c>
      <c r="I7" s="61">
        <v>134</v>
      </c>
      <c r="J7" s="61" t="s">
        <v>39</v>
      </c>
      <c r="K7" s="63">
        <v>121.9</v>
      </c>
      <c r="L7" s="63">
        <v>121.9</v>
      </c>
      <c r="M7" s="68">
        <f t="shared" si="0"/>
        <v>0.0552083333333333</v>
      </c>
      <c r="N7" s="59">
        <f t="shared" si="1"/>
        <v>2</v>
      </c>
      <c r="O7" s="59"/>
      <c r="P7" s="65">
        <f t="shared" ref="P7:P37" si="7">L7*90000</f>
        <v>10971000</v>
      </c>
      <c r="Q7" s="65">
        <f t="shared" si="2"/>
        <v>32913000</v>
      </c>
      <c r="R7" s="62">
        <f t="shared" si="3"/>
        <v>0</v>
      </c>
      <c r="S7" s="62">
        <f t="shared" si="4"/>
        <v>43884000</v>
      </c>
      <c r="T7" s="65" t="s">
        <v>40</v>
      </c>
      <c r="U7" s="65">
        <v>10000</v>
      </c>
      <c r="V7" s="66">
        <f t="shared" si="5"/>
        <v>1219000</v>
      </c>
      <c r="W7" s="62">
        <f t="shared" si="6"/>
        <v>1219000</v>
      </c>
      <c r="X7" s="62">
        <f>+W7+S7</f>
        <v>45103000</v>
      </c>
      <c r="Y7" s="30"/>
      <c r="Z7" s="69"/>
    </row>
    <row r="8" ht="78.75" customHeight="1" spans="1:26">
      <c r="A8" s="59">
        <f>COUNTA($A$5:A7)</f>
        <v>3</v>
      </c>
      <c r="B8" s="70" t="s">
        <v>61</v>
      </c>
      <c r="C8" s="61">
        <v>1.12</v>
      </c>
      <c r="D8" s="62">
        <v>912</v>
      </c>
      <c r="E8" s="61">
        <v>7</v>
      </c>
      <c r="F8" s="61">
        <v>148</v>
      </c>
      <c r="G8" s="63">
        <v>888</v>
      </c>
      <c r="H8" s="61">
        <v>7</v>
      </c>
      <c r="I8" s="61">
        <v>148</v>
      </c>
      <c r="J8" s="61" t="s">
        <v>39</v>
      </c>
      <c r="K8" s="63">
        <v>5.4</v>
      </c>
      <c r="L8" s="63">
        <v>5.4</v>
      </c>
      <c r="M8" s="64">
        <f t="shared" si="0"/>
        <v>0.00592105263157895</v>
      </c>
      <c r="N8" s="61">
        <f t="shared" si="1"/>
        <v>2</v>
      </c>
      <c r="O8" s="61"/>
      <c r="P8" s="65">
        <f t="shared" si="7"/>
        <v>486000</v>
      </c>
      <c r="Q8" s="65">
        <f t="shared" si="2"/>
        <v>1458000</v>
      </c>
      <c r="R8" s="62">
        <f t="shared" si="3"/>
        <v>0</v>
      </c>
      <c r="S8" s="62">
        <f t="shared" si="4"/>
        <v>1944000</v>
      </c>
      <c r="T8" s="65" t="s">
        <v>40</v>
      </c>
      <c r="U8" s="65">
        <v>10000</v>
      </c>
      <c r="V8" s="66">
        <f t="shared" si="5"/>
        <v>54000</v>
      </c>
      <c r="W8" s="62">
        <f t="shared" si="6"/>
        <v>54000</v>
      </c>
      <c r="X8" s="62">
        <f>+W8+S8</f>
        <v>1998000</v>
      </c>
      <c r="Z8" s="67"/>
    </row>
    <row r="9" ht="100.5" customHeight="1" spans="1:26">
      <c r="A9" s="59">
        <f>COUNTA($A$5:A8)</f>
        <v>4</v>
      </c>
      <c r="B9" s="60" t="s">
        <v>63</v>
      </c>
      <c r="C9" s="61">
        <v>4</v>
      </c>
      <c r="D9" s="62">
        <v>3264</v>
      </c>
      <c r="E9" s="61">
        <v>4</v>
      </c>
      <c r="F9" s="61">
        <v>344</v>
      </c>
      <c r="G9" s="63">
        <v>3008.3</v>
      </c>
      <c r="H9" s="61" t="s">
        <v>38</v>
      </c>
      <c r="I9" s="61">
        <v>344</v>
      </c>
      <c r="J9" s="61" t="s">
        <v>39</v>
      </c>
      <c r="K9" s="63">
        <v>767.9</v>
      </c>
      <c r="L9" s="63">
        <v>767.9</v>
      </c>
      <c r="M9" s="64">
        <f t="shared" si="0"/>
        <v>0.235263480392157</v>
      </c>
      <c r="N9" s="59">
        <f t="shared" si="1"/>
        <v>2</v>
      </c>
      <c r="O9" s="59"/>
      <c r="P9" s="65">
        <f t="shared" si="7"/>
        <v>69111000</v>
      </c>
      <c r="Q9" s="65">
        <f t="shared" si="2"/>
        <v>207333000</v>
      </c>
      <c r="R9" s="62">
        <f t="shared" si="3"/>
        <v>0</v>
      </c>
      <c r="S9" s="62">
        <f t="shared" si="4"/>
        <v>276444000</v>
      </c>
      <c r="T9" s="65" t="s">
        <v>40</v>
      </c>
      <c r="U9" s="65">
        <v>10000</v>
      </c>
      <c r="V9" s="66">
        <f t="shared" si="5"/>
        <v>7679000</v>
      </c>
      <c r="W9" s="62">
        <f t="shared" si="6"/>
        <v>7679000</v>
      </c>
      <c r="X9" s="62">
        <f>+W9+S9</f>
        <v>284123000</v>
      </c>
      <c r="Z9" s="67"/>
    </row>
    <row r="10" ht="93" customHeight="1" spans="1:26">
      <c r="A10" s="59">
        <f>COUNTA($A$5:A9)</f>
        <v>5</v>
      </c>
      <c r="B10" s="60" t="s">
        <v>169</v>
      </c>
      <c r="C10" s="61">
        <v>4</v>
      </c>
      <c r="D10" s="62">
        <v>3264</v>
      </c>
      <c r="E10" s="61">
        <v>4</v>
      </c>
      <c r="F10" s="61">
        <v>355</v>
      </c>
      <c r="G10" s="63">
        <v>1504.2</v>
      </c>
      <c r="H10" s="61" t="s">
        <v>38</v>
      </c>
      <c r="I10" s="61">
        <v>355</v>
      </c>
      <c r="J10" s="61" t="s">
        <v>39</v>
      </c>
      <c r="K10" s="63">
        <v>87.2</v>
      </c>
      <c r="L10" s="63">
        <v>87.2</v>
      </c>
      <c r="M10" s="64">
        <f t="shared" si="0"/>
        <v>0.0267156862745098</v>
      </c>
      <c r="N10" s="59">
        <f t="shared" si="1"/>
        <v>2</v>
      </c>
      <c r="O10" s="59"/>
      <c r="P10" s="65">
        <f t="shared" si="7"/>
        <v>7848000</v>
      </c>
      <c r="Q10" s="65">
        <f t="shared" si="2"/>
        <v>23544000</v>
      </c>
      <c r="R10" s="62">
        <f t="shared" si="3"/>
        <v>0</v>
      </c>
      <c r="S10" s="62">
        <f t="shared" si="4"/>
        <v>31392000</v>
      </c>
      <c r="T10" s="65" t="s">
        <v>40</v>
      </c>
      <c r="U10" s="65">
        <v>10000</v>
      </c>
      <c r="V10" s="66">
        <f t="shared" si="5"/>
        <v>872000</v>
      </c>
      <c r="W10" s="62">
        <f t="shared" si="6"/>
        <v>872000</v>
      </c>
      <c r="X10" s="62">
        <f>+W10+S10</f>
        <v>32264000</v>
      </c>
      <c r="Z10" s="67"/>
    </row>
    <row r="11" ht="65.25" customHeight="1" spans="1:26">
      <c r="A11" s="71">
        <f>COUNTA($A$5:A10)</f>
        <v>6</v>
      </c>
      <c r="B11" s="72" t="s">
        <v>170</v>
      </c>
      <c r="C11" s="73">
        <v>7</v>
      </c>
      <c r="D11" s="62">
        <v>5712</v>
      </c>
      <c r="E11" s="73">
        <v>8</v>
      </c>
      <c r="F11" s="73">
        <v>11</v>
      </c>
      <c r="G11" s="74">
        <v>734</v>
      </c>
      <c r="H11" s="73" t="s">
        <v>49</v>
      </c>
      <c r="I11" s="73">
        <v>11</v>
      </c>
      <c r="J11" s="73" t="s">
        <v>39</v>
      </c>
      <c r="K11" s="74">
        <v>430.5</v>
      </c>
      <c r="L11" s="74">
        <f>K11+K12</f>
        <v>1908.1</v>
      </c>
      <c r="M11" s="64">
        <f t="shared" si="0"/>
        <v>0.334051120448179</v>
      </c>
      <c r="N11" s="71">
        <f t="shared" si="1"/>
        <v>2</v>
      </c>
      <c r="O11" s="71"/>
      <c r="P11" s="75">
        <f t="shared" si="7"/>
        <v>171729000</v>
      </c>
      <c r="Q11" s="75">
        <f t="shared" si="2"/>
        <v>515187000</v>
      </c>
      <c r="R11" s="76">
        <f t="shared" si="3"/>
        <v>0</v>
      </c>
      <c r="S11" s="76">
        <f t="shared" si="4"/>
        <v>686916000</v>
      </c>
      <c r="T11" s="75" t="s">
        <v>40</v>
      </c>
      <c r="U11" s="75">
        <v>10000</v>
      </c>
      <c r="V11" s="77">
        <f t="shared" si="5"/>
        <v>4305000</v>
      </c>
      <c r="W11" s="76">
        <f t="shared" si="6"/>
        <v>19081000</v>
      </c>
      <c r="X11" s="76">
        <f>S11+W11</f>
        <v>705997000</v>
      </c>
      <c r="Z11" s="67"/>
    </row>
    <row r="12" s="27" customFormat="1" ht="65.25" customHeight="1" spans="1:26">
      <c r="A12" s="71"/>
      <c r="B12" s="72"/>
      <c r="C12" s="73"/>
      <c r="D12" s="62"/>
      <c r="E12" s="73">
        <v>8</v>
      </c>
      <c r="F12" s="73">
        <v>12</v>
      </c>
      <c r="G12" s="74">
        <v>1904.2</v>
      </c>
      <c r="H12" s="73" t="s">
        <v>49</v>
      </c>
      <c r="I12" s="73">
        <v>12</v>
      </c>
      <c r="J12" s="73" t="s">
        <v>39</v>
      </c>
      <c r="K12" s="74">
        <v>1477.6</v>
      </c>
      <c r="L12" s="74"/>
      <c r="M12" s="64"/>
      <c r="N12" s="71">
        <f t="shared" si="1"/>
        <v>2</v>
      </c>
      <c r="O12" s="71"/>
      <c r="P12" s="75">
        <f t="shared" si="7"/>
        <v>0</v>
      </c>
      <c r="Q12" s="75">
        <f t="shared" si="2"/>
        <v>0</v>
      </c>
      <c r="R12" s="76">
        <f t="shared" si="3"/>
        <v>0</v>
      </c>
      <c r="S12" s="76">
        <f t="shared" si="4"/>
        <v>0</v>
      </c>
      <c r="T12" s="75" t="s">
        <v>40</v>
      </c>
      <c r="U12" s="75">
        <v>10000</v>
      </c>
      <c r="V12" s="77">
        <f t="shared" si="5"/>
        <v>14776000</v>
      </c>
      <c r="W12" s="76">
        <f t="shared" si="6"/>
        <v>0</v>
      </c>
      <c r="X12" s="76">
        <f>+S12+W12</f>
        <v>0</v>
      </c>
      <c r="Y12" s="29"/>
      <c r="Z12" s="67"/>
    </row>
    <row r="13" s="27" customFormat="1" ht="84.75" customHeight="1" spans="1:26">
      <c r="A13" s="71">
        <f>COUNTA($A$5:A12)</f>
        <v>7</v>
      </c>
      <c r="B13" s="72" t="s">
        <v>69</v>
      </c>
      <c r="C13" s="73">
        <v>4.12</v>
      </c>
      <c r="D13" s="78">
        <v>2534</v>
      </c>
      <c r="E13" s="73">
        <v>8</v>
      </c>
      <c r="F13" s="73">
        <v>21</v>
      </c>
      <c r="G13" s="74">
        <v>347.3</v>
      </c>
      <c r="H13" s="73" t="s">
        <v>49</v>
      </c>
      <c r="I13" s="73">
        <v>21</v>
      </c>
      <c r="J13" s="73" t="s">
        <v>39</v>
      </c>
      <c r="K13" s="74">
        <v>75</v>
      </c>
      <c r="L13" s="74">
        <v>75</v>
      </c>
      <c r="M13" s="64">
        <f t="shared" ref="M13:M19" si="8">L13/D13</f>
        <v>0.0295974743488556</v>
      </c>
      <c r="N13" s="71">
        <f t="shared" si="1"/>
        <v>2</v>
      </c>
      <c r="O13" s="71"/>
      <c r="P13" s="75">
        <f t="shared" si="7"/>
        <v>6750000</v>
      </c>
      <c r="Q13" s="75">
        <f t="shared" si="2"/>
        <v>20250000</v>
      </c>
      <c r="R13" s="76">
        <f t="shared" si="3"/>
        <v>0</v>
      </c>
      <c r="S13" s="76">
        <f t="shared" si="4"/>
        <v>27000000</v>
      </c>
      <c r="T13" s="75" t="s">
        <v>40</v>
      </c>
      <c r="U13" s="75">
        <v>10000</v>
      </c>
      <c r="V13" s="77">
        <f t="shared" si="5"/>
        <v>750000</v>
      </c>
      <c r="W13" s="76">
        <f t="shared" si="6"/>
        <v>750000</v>
      </c>
      <c r="X13" s="76">
        <f t="shared" ref="X13:X19" si="9">W13+S13</f>
        <v>27750000</v>
      </c>
      <c r="Y13" s="29"/>
      <c r="Z13" s="67"/>
    </row>
    <row r="14" s="27" customFormat="1" ht="66.75" customHeight="1" spans="1:26">
      <c r="A14" s="59">
        <f>COUNTA($A$5:A13)</f>
        <v>8</v>
      </c>
      <c r="B14" s="70" t="s">
        <v>71</v>
      </c>
      <c r="C14" s="61">
        <v>1</v>
      </c>
      <c r="D14" s="62">
        <v>816</v>
      </c>
      <c r="E14" s="61">
        <v>8</v>
      </c>
      <c r="F14" s="61">
        <v>22</v>
      </c>
      <c r="G14" s="63">
        <v>792</v>
      </c>
      <c r="H14" s="61" t="s">
        <v>49</v>
      </c>
      <c r="I14" s="61">
        <v>22</v>
      </c>
      <c r="J14" s="61" t="s">
        <v>39</v>
      </c>
      <c r="K14" s="63">
        <v>4.1</v>
      </c>
      <c r="L14" s="63">
        <v>4.1</v>
      </c>
      <c r="M14" s="64">
        <f t="shared" si="8"/>
        <v>0.00502450980392157</v>
      </c>
      <c r="N14" s="61">
        <f t="shared" si="1"/>
        <v>2</v>
      </c>
      <c r="O14" s="61"/>
      <c r="P14" s="65">
        <f t="shared" si="7"/>
        <v>369000</v>
      </c>
      <c r="Q14" s="65">
        <f t="shared" si="2"/>
        <v>1107000</v>
      </c>
      <c r="R14" s="62">
        <f t="shared" si="3"/>
        <v>0</v>
      </c>
      <c r="S14" s="62">
        <f t="shared" si="4"/>
        <v>1476000</v>
      </c>
      <c r="T14" s="65" t="s">
        <v>40</v>
      </c>
      <c r="U14" s="65">
        <v>10000</v>
      </c>
      <c r="V14" s="66">
        <f t="shared" si="5"/>
        <v>41000</v>
      </c>
      <c r="W14" s="62">
        <f t="shared" si="6"/>
        <v>41000</v>
      </c>
      <c r="X14" s="62">
        <f t="shared" si="9"/>
        <v>1517000</v>
      </c>
      <c r="Y14" s="29"/>
      <c r="Z14" s="67"/>
    </row>
    <row r="15" s="27" customFormat="1" ht="93" customHeight="1" spans="1:26">
      <c r="A15" s="59">
        <f>COUNTA($A$5:A14)</f>
        <v>9</v>
      </c>
      <c r="B15" s="60" t="s">
        <v>73</v>
      </c>
      <c r="C15" s="61">
        <v>2</v>
      </c>
      <c r="D15" s="62">
        <v>1428</v>
      </c>
      <c r="E15" s="61">
        <v>7</v>
      </c>
      <c r="F15" s="61">
        <v>88</v>
      </c>
      <c r="G15" s="63">
        <v>317</v>
      </c>
      <c r="H15" s="61">
        <v>7</v>
      </c>
      <c r="I15" s="61">
        <v>88</v>
      </c>
      <c r="J15" s="61" t="s">
        <v>39</v>
      </c>
      <c r="K15" s="63">
        <v>30</v>
      </c>
      <c r="L15" s="63">
        <v>30</v>
      </c>
      <c r="M15" s="64">
        <f t="shared" si="8"/>
        <v>0.0210084033613445</v>
      </c>
      <c r="N15" s="59">
        <f t="shared" si="1"/>
        <v>2</v>
      </c>
      <c r="O15" s="59"/>
      <c r="P15" s="65">
        <f t="shared" si="7"/>
        <v>2700000</v>
      </c>
      <c r="Q15" s="65">
        <f t="shared" si="2"/>
        <v>8100000</v>
      </c>
      <c r="R15" s="62">
        <f t="shared" si="3"/>
        <v>0</v>
      </c>
      <c r="S15" s="62">
        <f t="shared" si="4"/>
        <v>10800000</v>
      </c>
      <c r="T15" s="65" t="s">
        <v>40</v>
      </c>
      <c r="U15" s="65">
        <v>10000</v>
      </c>
      <c r="V15" s="66">
        <f t="shared" si="5"/>
        <v>300000</v>
      </c>
      <c r="W15" s="62">
        <f t="shared" si="6"/>
        <v>300000</v>
      </c>
      <c r="X15" s="62">
        <f t="shared" si="9"/>
        <v>11100000</v>
      </c>
      <c r="Y15" s="29"/>
      <c r="Z15" s="67"/>
    </row>
    <row r="16" s="27" customFormat="1" ht="137.25" customHeight="1" spans="1:26">
      <c r="A16" s="59">
        <f>COUNTA($A$5:A15)</f>
        <v>10</v>
      </c>
      <c r="B16" s="60" t="s">
        <v>171</v>
      </c>
      <c r="C16" s="61">
        <v>7</v>
      </c>
      <c r="D16" s="62">
        <v>5808</v>
      </c>
      <c r="E16" s="61">
        <v>7</v>
      </c>
      <c r="F16" s="61">
        <v>96</v>
      </c>
      <c r="G16" s="63">
        <v>888.1</v>
      </c>
      <c r="H16" s="61">
        <v>7</v>
      </c>
      <c r="I16" s="61">
        <v>96</v>
      </c>
      <c r="J16" s="61" t="s">
        <v>39</v>
      </c>
      <c r="K16" s="63">
        <v>806.4</v>
      </c>
      <c r="L16" s="63">
        <v>806.4</v>
      </c>
      <c r="M16" s="64">
        <f t="shared" si="8"/>
        <v>0.138842975206612</v>
      </c>
      <c r="N16" s="59">
        <f t="shared" si="1"/>
        <v>2</v>
      </c>
      <c r="O16" s="59"/>
      <c r="P16" s="65">
        <f t="shared" si="7"/>
        <v>72576000</v>
      </c>
      <c r="Q16" s="65">
        <f t="shared" si="2"/>
        <v>217728000</v>
      </c>
      <c r="R16" s="62">
        <f t="shared" si="3"/>
        <v>0</v>
      </c>
      <c r="S16" s="62">
        <f t="shared" si="4"/>
        <v>290304000</v>
      </c>
      <c r="T16" s="65" t="s">
        <v>40</v>
      </c>
      <c r="U16" s="65">
        <v>10000</v>
      </c>
      <c r="V16" s="66">
        <f t="shared" si="5"/>
        <v>8064000</v>
      </c>
      <c r="W16" s="62">
        <f t="shared" si="6"/>
        <v>8064000</v>
      </c>
      <c r="X16" s="62">
        <f t="shared" si="9"/>
        <v>298368000</v>
      </c>
      <c r="Y16" s="29"/>
      <c r="Z16" s="67"/>
    </row>
    <row r="17" s="28" customFormat="1" ht="79.5" customHeight="1" spans="1:27">
      <c r="A17" s="59">
        <f>COUNTA($A$5:A16)</f>
        <v>11</v>
      </c>
      <c r="B17" s="60" t="s">
        <v>77</v>
      </c>
      <c r="C17" s="61">
        <v>1.12</v>
      </c>
      <c r="D17" s="62">
        <v>912</v>
      </c>
      <c r="E17" s="61">
        <v>7</v>
      </c>
      <c r="F17" s="61">
        <v>86</v>
      </c>
      <c r="G17" s="63">
        <v>888</v>
      </c>
      <c r="H17" s="61" t="s">
        <v>78</v>
      </c>
      <c r="I17" s="61">
        <v>86</v>
      </c>
      <c r="J17" s="61" t="s">
        <v>39</v>
      </c>
      <c r="K17" s="63">
        <v>311.3</v>
      </c>
      <c r="L17" s="63">
        <v>311.3</v>
      </c>
      <c r="M17" s="68">
        <f t="shared" si="8"/>
        <v>0.341337719298246</v>
      </c>
      <c r="N17" s="59">
        <f t="shared" si="1"/>
        <v>2</v>
      </c>
      <c r="O17" s="59"/>
      <c r="P17" s="65">
        <f t="shared" si="7"/>
        <v>28017000</v>
      </c>
      <c r="Q17" s="65">
        <f t="shared" si="2"/>
        <v>84051000</v>
      </c>
      <c r="R17" s="62">
        <f t="shared" si="3"/>
        <v>0</v>
      </c>
      <c r="S17" s="62">
        <f t="shared" si="4"/>
        <v>112068000</v>
      </c>
      <c r="T17" s="65" t="s">
        <v>40</v>
      </c>
      <c r="U17" s="65">
        <v>10000</v>
      </c>
      <c r="V17" s="66">
        <f t="shared" si="5"/>
        <v>3113000</v>
      </c>
      <c r="W17" s="62">
        <f t="shared" si="6"/>
        <v>3113000</v>
      </c>
      <c r="X17" s="62">
        <f t="shared" si="9"/>
        <v>115181000</v>
      </c>
      <c r="Y17" s="30"/>
      <c r="Z17" s="69"/>
    </row>
    <row r="18" s="27" customFormat="1" ht="137.25" customHeight="1" spans="1:27">
      <c r="A18" s="60">
        <f>COUNTA($A$5:A17)</f>
        <v>12</v>
      </c>
      <c r="B18" s="60" t="s">
        <v>80</v>
      </c>
      <c r="C18" s="61">
        <v>3</v>
      </c>
      <c r="D18" s="62">
        <v>2377</v>
      </c>
      <c r="E18" s="61">
        <v>4</v>
      </c>
      <c r="F18" s="61">
        <v>326</v>
      </c>
      <c r="G18" s="63">
        <v>1227.7</v>
      </c>
      <c r="H18" s="61">
        <v>4</v>
      </c>
      <c r="I18" s="61">
        <v>326</v>
      </c>
      <c r="J18" s="61" t="s">
        <v>39</v>
      </c>
      <c r="K18" s="63">
        <v>929.1</v>
      </c>
      <c r="L18" s="63">
        <v>929.1</v>
      </c>
      <c r="M18" s="79">
        <f t="shared" si="8"/>
        <v>0.390870845603702</v>
      </c>
      <c r="N18" s="60">
        <f t="shared" si="1"/>
        <v>2</v>
      </c>
      <c r="O18" s="80"/>
      <c r="P18" s="65">
        <f t="shared" si="7"/>
        <v>83619000</v>
      </c>
      <c r="Q18" s="65">
        <f t="shared" si="2"/>
        <v>250857000</v>
      </c>
      <c r="R18" s="81">
        <f t="shared" si="3"/>
        <v>0</v>
      </c>
      <c r="S18" s="65">
        <f t="shared" si="4"/>
        <v>334476000</v>
      </c>
      <c r="T18" s="65" t="s">
        <v>40</v>
      </c>
      <c r="U18" s="65">
        <v>10000</v>
      </c>
      <c r="V18" s="65">
        <f>U18*L18</f>
        <v>9291000</v>
      </c>
      <c r="W18" s="66">
        <f t="shared" ref="W18:W57" si="10">L18*10000</f>
        <v>9291000</v>
      </c>
      <c r="X18" s="82">
        <f t="shared" si="9"/>
        <v>343767000</v>
      </c>
      <c r="Y18" s="29"/>
      <c r="Z18" s="67"/>
    </row>
    <row r="19" s="28" customFormat="1" ht="137.25" customHeight="1" spans="1:27">
      <c r="A19" s="60">
        <f>COUNTA($A$5:A18)</f>
        <v>13</v>
      </c>
      <c r="B19" s="60" t="s">
        <v>82</v>
      </c>
      <c r="C19" s="61">
        <v>2.12</v>
      </c>
      <c r="D19" s="83">
        <v>1678</v>
      </c>
      <c r="E19" s="61">
        <v>4</v>
      </c>
      <c r="F19" s="61">
        <v>330</v>
      </c>
      <c r="G19" s="63">
        <v>1550.5</v>
      </c>
      <c r="H19" s="61">
        <v>4</v>
      </c>
      <c r="I19" s="61">
        <v>330</v>
      </c>
      <c r="J19" s="61" t="s">
        <v>39</v>
      </c>
      <c r="K19" s="63">
        <v>1465</v>
      </c>
      <c r="L19" s="63">
        <f>K19+K20</f>
        <v>1545</v>
      </c>
      <c r="M19" s="84">
        <f t="shared" si="8"/>
        <v>0.920738974970203</v>
      </c>
      <c r="N19" s="59">
        <f t="shared" si="1"/>
        <v>2</v>
      </c>
      <c r="O19" s="59"/>
      <c r="P19" s="65">
        <f t="shared" si="7"/>
        <v>139050000</v>
      </c>
      <c r="Q19" s="65">
        <f t="shared" si="2"/>
        <v>417150000</v>
      </c>
      <c r="R19" s="85">
        <f t="shared" si="3"/>
        <v>0</v>
      </c>
      <c r="S19" s="65">
        <f t="shared" si="4"/>
        <v>556200000</v>
      </c>
      <c r="T19" s="65" t="s">
        <v>40</v>
      </c>
      <c r="U19" s="65">
        <v>10000</v>
      </c>
      <c r="V19" s="65">
        <f>U19*L19</f>
        <v>15450000</v>
      </c>
      <c r="W19" s="65">
        <f t="shared" si="10"/>
        <v>15450000</v>
      </c>
      <c r="X19" s="65">
        <f t="shared" si="9"/>
        <v>571650000</v>
      </c>
      <c r="Y19" s="30"/>
      <c r="Z19" s="69"/>
    </row>
    <row r="20" s="28" customFormat="1" ht="137.25" customHeight="1" spans="1:27">
      <c r="A20" s="60"/>
      <c r="B20" s="70"/>
      <c r="C20" s="61"/>
      <c r="D20" s="86"/>
      <c r="E20" s="61">
        <v>7</v>
      </c>
      <c r="F20" s="61">
        <v>112</v>
      </c>
      <c r="G20" s="63">
        <v>80.2</v>
      </c>
      <c r="H20" s="61">
        <v>7</v>
      </c>
      <c r="I20" s="61">
        <v>112</v>
      </c>
      <c r="J20" s="61" t="s">
        <v>39</v>
      </c>
      <c r="K20" s="63">
        <v>80</v>
      </c>
      <c r="L20" s="63"/>
      <c r="M20" s="87"/>
      <c r="N20" s="61">
        <f t="shared" si="1"/>
        <v>2</v>
      </c>
      <c r="O20" s="61"/>
      <c r="P20" s="65">
        <f t="shared" si="7"/>
        <v>0</v>
      </c>
      <c r="Q20" s="65">
        <f t="shared" si="2"/>
        <v>0</v>
      </c>
      <c r="R20" s="88">
        <f t="shared" si="3"/>
        <v>0</v>
      </c>
      <c r="S20" s="65">
        <f t="shared" si="4"/>
        <v>0</v>
      </c>
      <c r="T20" s="65" t="s">
        <v>40</v>
      </c>
      <c r="U20" s="65">
        <v>10000</v>
      </c>
      <c r="V20" s="65">
        <f>U20*L20</f>
        <v>0</v>
      </c>
      <c r="W20" s="65">
        <f t="shared" si="10"/>
        <v>0</v>
      </c>
      <c r="X20" s="65"/>
      <c r="Y20" s="30"/>
      <c r="Z20" s="69"/>
    </row>
    <row r="21" s="28" customFormat="1" ht="102.75" customHeight="1" spans="1:27">
      <c r="A21" s="59">
        <f>COUNTA($A$5:A17)</f>
        <v>12</v>
      </c>
      <c r="B21" s="60" t="s">
        <v>86</v>
      </c>
      <c r="C21" s="61">
        <v>3.12</v>
      </c>
      <c r="D21" s="62">
        <v>2475</v>
      </c>
      <c r="E21" s="61">
        <v>8</v>
      </c>
      <c r="F21" s="61">
        <v>2</v>
      </c>
      <c r="G21" s="63">
        <v>1728.2</v>
      </c>
      <c r="H21" s="61" t="s">
        <v>49</v>
      </c>
      <c r="I21" s="61">
        <v>2</v>
      </c>
      <c r="J21" s="61" t="s">
        <v>39</v>
      </c>
      <c r="K21" s="63">
        <v>352.1</v>
      </c>
      <c r="L21" s="63">
        <v>352.1</v>
      </c>
      <c r="M21" s="68">
        <f>L21/D21</f>
        <v>0.142262626262626</v>
      </c>
      <c r="N21" s="59">
        <f t="shared" si="1"/>
        <v>2</v>
      </c>
      <c r="O21" s="59"/>
      <c r="P21" s="65">
        <f t="shared" si="7"/>
        <v>31689000</v>
      </c>
      <c r="Q21" s="65">
        <f t="shared" si="2"/>
        <v>95067000</v>
      </c>
      <c r="R21" s="62">
        <f t="shared" si="3"/>
        <v>0</v>
      </c>
      <c r="S21" s="62">
        <f t="shared" si="4"/>
        <v>126756000</v>
      </c>
      <c r="T21" s="65" t="s">
        <v>40</v>
      </c>
      <c r="U21" s="65">
        <v>10000</v>
      </c>
      <c r="V21" s="66">
        <f t="shared" ref="V21:V57" si="11">K21*10000</f>
        <v>3521000</v>
      </c>
      <c r="W21" s="62">
        <f t="shared" si="10"/>
        <v>3521000</v>
      </c>
      <c r="X21" s="62">
        <f>+W21+S21</f>
        <v>130277000</v>
      </c>
      <c r="Y21" s="30"/>
      <c r="Z21" s="69"/>
    </row>
    <row r="22" s="27" customFormat="1" ht="61.5" customHeight="1" spans="1:27">
      <c r="A22" s="59">
        <f>COUNTA($A$5:A21)</f>
        <v>15</v>
      </c>
      <c r="B22" s="59" t="s">
        <v>88</v>
      </c>
      <c r="C22" s="61" t="s">
        <v>89</v>
      </c>
      <c r="D22" s="62">
        <v>3423</v>
      </c>
      <c r="E22" s="61">
        <v>8</v>
      </c>
      <c r="F22" s="61">
        <v>3</v>
      </c>
      <c r="G22" s="63">
        <v>1944.9</v>
      </c>
      <c r="H22" s="61" t="s">
        <v>49</v>
      </c>
      <c r="I22" s="61">
        <v>3</v>
      </c>
      <c r="J22" s="61" t="s">
        <v>39</v>
      </c>
      <c r="K22" s="63">
        <v>832.7</v>
      </c>
      <c r="L22" s="63">
        <f>K22+K23</f>
        <v>1012.7</v>
      </c>
      <c r="M22" s="64">
        <f>L22/D22</f>
        <v>0.295851592170611</v>
      </c>
      <c r="N22" s="59">
        <f t="shared" si="1"/>
        <v>2</v>
      </c>
      <c r="O22" s="59"/>
      <c r="P22" s="65">
        <f t="shared" si="7"/>
        <v>91143000</v>
      </c>
      <c r="Q22" s="65">
        <f t="shared" si="2"/>
        <v>273429000</v>
      </c>
      <c r="R22" s="62">
        <f t="shared" si="3"/>
        <v>0</v>
      </c>
      <c r="S22" s="62">
        <f t="shared" si="4"/>
        <v>364572000</v>
      </c>
      <c r="T22" s="65" t="s">
        <v>40</v>
      </c>
      <c r="U22" s="65">
        <v>10000</v>
      </c>
      <c r="V22" s="66">
        <f t="shared" si="11"/>
        <v>8327000</v>
      </c>
      <c r="W22" s="62">
        <f t="shared" si="10"/>
        <v>10127000</v>
      </c>
      <c r="X22" s="62">
        <f>S22+W22</f>
        <v>374699000</v>
      </c>
      <c r="Y22" s="29"/>
      <c r="Z22" s="67"/>
    </row>
    <row r="23" s="27" customFormat="1" ht="61.5" customHeight="1" spans="1:27">
      <c r="A23" s="59"/>
      <c r="B23" s="59"/>
      <c r="C23" s="61"/>
      <c r="D23" s="62"/>
      <c r="E23" s="61">
        <v>7</v>
      </c>
      <c r="F23" s="61">
        <v>92</v>
      </c>
      <c r="G23" s="63">
        <v>180.1</v>
      </c>
      <c r="H23" s="61">
        <v>7</v>
      </c>
      <c r="I23" s="61">
        <v>92</v>
      </c>
      <c r="J23" s="61" t="s">
        <v>39</v>
      </c>
      <c r="K23" s="63">
        <v>180</v>
      </c>
      <c r="L23" s="63"/>
      <c r="M23" s="64"/>
      <c r="N23" s="59">
        <f t="shared" si="1"/>
        <v>2</v>
      </c>
      <c r="O23" s="59"/>
      <c r="P23" s="65">
        <f t="shared" si="7"/>
        <v>0</v>
      </c>
      <c r="Q23" s="65">
        <f t="shared" si="2"/>
        <v>0</v>
      </c>
      <c r="R23" s="62">
        <f t="shared" si="3"/>
        <v>0</v>
      </c>
      <c r="S23" s="62">
        <f t="shared" si="4"/>
        <v>0</v>
      </c>
      <c r="T23" s="65" t="s">
        <v>40</v>
      </c>
      <c r="U23" s="65">
        <v>10000</v>
      </c>
      <c r="V23" s="66">
        <f t="shared" si="11"/>
        <v>1800000</v>
      </c>
      <c r="W23" s="62">
        <f t="shared" si="10"/>
        <v>0</v>
      </c>
      <c r="X23" s="62"/>
      <c r="Y23" s="29"/>
      <c r="Z23" s="67"/>
    </row>
    <row r="24" s="27" customFormat="1" ht="137.25" customHeight="1" spans="1:27">
      <c r="A24" s="59">
        <f>COUNTA($A$5:A23)</f>
        <v>16</v>
      </c>
      <c r="B24" s="60" t="s">
        <v>91</v>
      </c>
      <c r="C24" s="61">
        <v>5</v>
      </c>
      <c r="D24" s="62">
        <v>4080</v>
      </c>
      <c r="E24" s="61">
        <v>8</v>
      </c>
      <c r="F24" s="61">
        <v>4</v>
      </c>
      <c r="G24" s="63">
        <v>1833.1</v>
      </c>
      <c r="H24" s="61" t="s">
        <v>49</v>
      </c>
      <c r="I24" s="61">
        <v>4</v>
      </c>
      <c r="J24" s="61" t="s">
        <v>39</v>
      </c>
      <c r="K24" s="63">
        <v>612.8</v>
      </c>
      <c r="L24" s="63">
        <v>612.8</v>
      </c>
      <c r="M24" s="64">
        <f>L24/D24</f>
        <v>0.150196078431373</v>
      </c>
      <c r="N24" s="59">
        <f t="shared" si="1"/>
        <v>2</v>
      </c>
      <c r="O24" s="59"/>
      <c r="P24" s="65">
        <f t="shared" si="7"/>
        <v>55152000</v>
      </c>
      <c r="Q24" s="65">
        <f t="shared" si="2"/>
        <v>165456000</v>
      </c>
      <c r="R24" s="62">
        <f t="shared" si="3"/>
        <v>0</v>
      </c>
      <c r="S24" s="62">
        <f t="shared" si="4"/>
        <v>220608000</v>
      </c>
      <c r="T24" s="65" t="s">
        <v>40</v>
      </c>
      <c r="U24" s="65">
        <v>10000</v>
      </c>
      <c r="V24" s="66">
        <f t="shared" si="11"/>
        <v>6128000</v>
      </c>
      <c r="W24" s="62">
        <f t="shared" si="10"/>
        <v>6128000</v>
      </c>
      <c r="X24" s="62">
        <f>W24+S24</f>
        <v>226736000</v>
      </c>
      <c r="Y24" s="29"/>
      <c r="Z24" s="67"/>
    </row>
    <row r="25" s="29" customFormat="1" ht="41.25" customHeight="1" spans="1:27">
      <c r="A25" s="59">
        <f>COUNTA($A$5:A24)</f>
        <v>17</v>
      </c>
      <c r="B25" s="59" t="s">
        <v>95</v>
      </c>
      <c r="C25" s="61">
        <v>2</v>
      </c>
      <c r="D25" s="62">
        <v>1628</v>
      </c>
      <c r="E25" s="61">
        <v>8</v>
      </c>
      <c r="F25" s="61">
        <v>13</v>
      </c>
      <c r="G25" s="63">
        <v>735.1</v>
      </c>
      <c r="H25" s="61" t="s">
        <v>49</v>
      </c>
      <c r="I25" s="61">
        <v>13</v>
      </c>
      <c r="J25" s="61" t="s">
        <v>39</v>
      </c>
      <c r="K25" s="63">
        <v>735</v>
      </c>
      <c r="L25" s="63">
        <f>K25+K26</f>
        <v>812.8</v>
      </c>
      <c r="M25" s="64">
        <f>L25/D25</f>
        <v>0.499262899262899</v>
      </c>
      <c r="N25" s="61">
        <f t="shared" si="1"/>
        <v>2</v>
      </c>
      <c r="O25" s="61"/>
      <c r="P25" s="65">
        <f t="shared" si="7"/>
        <v>73152000</v>
      </c>
      <c r="Q25" s="65">
        <f t="shared" si="2"/>
        <v>219456000</v>
      </c>
      <c r="R25" s="62">
        <f t="shared" si="3"/>
        <v>0</v>
      </c>
      <c r="S25" s="62">
        <f t="shared" si="4"/>
        <v>292608000</v>
      </c>
      <c r="T25" s="65" t="s">
        <v>40</v>
      </c>
      <c r="U25" s="65">
        <v>10000</v>
      </c>
      <c r="V25" s="66">
        <f t="shared" si="11"/>
        <v>7350000</v>
      </c>
      <c r="W25" s="62">
        <f t="shared" si="10"/>
        <v>8128000</v>
      </c>
      <c r="X25" s="62">
        <f>W25+S25</f>
        <v>300736000</v>
      </c>
      <c r="Z25" s="67"/>
      <c r="AA25" s="31"/>
    </row>
    <row r="26" s="29" customFormat="1" ht="41.25" customHeight="1" spans="1:27">
      <c r="A26" s="59"/>
      <c r="B26" s="59"/>
      <c r="C26" s="61"/>
      <c r="D26" s="62"/>
      <c r="E26" s="61">
        <v>7</v>
      </c>
      <c r="F26" s="61">
        <v>49</v>
      </c>
      <c r="G26" s="63">
        <v>80</v>
      </c>
      <c r="H26" s="61">
        <v>7</v>
      </c>
      <c r="I26" s="61">
        <v>49</v>
      </c>
      <c r="J26" s="61" t="s">
        <v>39</v>
      </c>
      <c r="K26" s="63">
        <v>77.8</v>
      </c>
      <c r="L26" s="63"/>
      <c r="M26" s="64"/>
      <c r="N26" s="61">
        <f t="shared" si="1"/>
        <v>2</v>
      </c>
      <c r="O26" s="61"/>
      <c r="P26" s="65">
        <f t="shared" si="7"/>
        <v>0</v>
      </c>
      <c r="Q26" s="65">
        <f t="shared" si="2"/>
        <v>0</v>
      </c>
      <c r="R26" s="62">
        <f t="shared" si="3"/>
        <v>0</v>
      </c>
      <c r="S26" s="62">
        <f t="shared" si="4"/>
        <v>0</v>
      </c>
      <c r="T26" s="65" t="s">
        <v>40</v>
      </c>
      <c r="U26" s="65">
        <v>10000</v>
      </c>
      <c r="V26" s="66">
        <f t="shared" si="11"/>
        <v>778000</v>
      </c>
      <c r="W26" s="62">
        <f t="shared" si="10"/>
        <v>0</v>
      </c>
      <c r="X26" s="62"/>
      <c r="Z26" s="67"/>
      <c r="AA26" s="31"/>
    </row>
    <row r="27" s="29" customFormat="1" ht="91.5" customHeight="1" spans="1:27">
      <c r="A27" s="59">
        <f>COUNTA($A$5:A26)</f>
        <v>18</v>
      </c>
      <c r="B27" s="60" t="s">
        <v>97</v>
      </c>
      <c r="C27" s="61">
        <v>3</v>
      </c>
      <c r="D27" s="62">
        <v>2225</v>
      </c>
      <c r="E27" s="61">
        <v>8</v>
      </c>
      <c r="F27" s="61">
        <v>16</v>
      </c>
      <c r="G27" s="63">
        <v>2104.6</v>
      </c>
      <c r="H27" s="61" t="s">
        <v>49</v>
      </c>
      <c r="I27" s="61">
        <v>16</v>
      </c>
      <c r="J27" s="61" t="s">
        <v>39</v>
      </c>
      <c r="K27" s="63">
        <v>2048.2</v>
      </c>
      <c r="L27" s="63">
        <v>2048.2</v>
      </c>
      <c r="M27" s="64">
        <f>L27/D27</f>
        <v>0.920539325842697</v>
      </c>
      <c r="N27" s="59">
        <f t="shared" si="1"/>
        <v>2</v>
      </c>
      <c r="O27" s="59"/>
      <c r="P27" s="65">
        <f t="shared" si="7"/>
        <v>184338000</v>
      </c>
      <c r="Q27" s="65">
        <f t="shared" si="2"/>
        <v>553014000</v>
      </c>
      <c r="R27" s="62">
        <f t="shared" si="3"/>
        <v>0</v>
      </c>
      <c r="S27" s="62">
        <f t="shared" si="4"/>
        <v>737352000</v>
      </c>
      <c r="T27" s="65" t="s">
        <v>40</v>
      </c>
      <c r="U27" s="65">
        <v>10000</v>
      </c>
      <c r="V27" s="66">
        <f t="shared" si="11"/>
        <v>20482000</v>
      </c>
      <c r="W27" s="62">
        <f t="shared" si="10"/>
        <v>20482000</v>
      </c>
      <c r="X27" s="62">
        <f>W27+S27</f>
        <v>757834000</v>
      </c>
      <c r="Z27" s="67"/>
      <c r="AA27" s="31"/>
    </row>
    <row r="28" s="29" customFormat="1" ht="51.75" customHeight="1" spans="1:27">
      <c r="A28" s="59">
        <f>COUNTA($A$5:A27)</f>
        <v>19</v>
      </c>
      <c r="B28" s="60" t="s">
        <v>172</v>
      </c>
      <c r="C28" s="61">
        <v>5</v>
      </c>
      <c r="D28" s="62">
        <v>3896</v>
      </c>
      <c r="E28" s="61">
        <v>8</v>
      </c>
      <c r="F28" s="61">
        <v>17</v>
      </c>
      <c r="G28" s="63">
        <v>2099.1</v>
      </c>
      <c r="H28" s="61" t="s">
        <v>49</v>
      </c>
      <c r="I28" s="61">
        <v>17</v>
      </c>
      <c r="J28" s="61" t="s">
        <v>39</v>
      </c>
      <c r="K28" s="63">
        <v>1811.9</v>
      </c>
      <c r="L28" s="63">
        <f>K28+K29</f>
        <v>1831.8</v>
      </c>
      <c r="M28" s="64">
        <f>L28/D28</f>
        <v>0.47017453798768</v>
      </c>
      <c r="N28" s="59">
        <f t="shared" si="1"/>
        <v>2</v>
      </c>
      <c r="O28" s="59"/>
      <c r="P28" s="65">
        <f t="shared" si="7"/>
        <v>164862000</v>
      </c>
      <c r="Q28" s="65">
        <f t="shared" si="2"/>
        <v>494586000</v>
      </c>
      <c r="R28" s="62">
        <f t="shared" si="3"/>
        <v>0</v>
      </c>
      <c r="S28" s="62">
        <f t="shared" si="4"/>
        <v>659448000</v>
      </c>
      <c r="T28" s="65" t="s">
        <v>40</v>
      </c>
      <c r="U28" s="65">
        <v>10000</v>
      </c>
      <c r="V28" s="66">
        <f t="shared" si="11"/>
        <v>18119000</v>
      </c>
      <c r="W28" s="62">
        <f t="shared" si="10"/>
        <v>18318000</v>
      </c>
      <c r="X28" s="62">
        <f>W28+S28</f>
        <v>677766000</v>
      </c>
      <c r="Z28" s="67"/>
      <c r="AA28" s="31"/>
    </row>
    <row r="29" s="29" customFormat="1" ht="51.75" customHeight="1" spans="1:27">
      <c r="A29" s="59"/>
      <c r="B29" s="70"/>
      <c r="C29" s="61"/>
      <c r="D29" s="62"/>
      <c r="E29" s="61">
        <v>7</v>
      </c>
      <c r="F29" s="61">
        <v>79</v>
      </c>
      <c r="G29" s="63">
        <v>200</v>
      </c>
      <c r="H29" s="61">
        <v>7</v>
      </c>
      <c r="I29" s="61">
        <v>79</v>
      </c>
      <c r="J29" s="61" t="s">
        <v>39</v>
      </c>
      <c r="K29" s="63">
        <v>19.9</v>
      </c>
      <c r="L29" s="63"/>
      <c r="M29" s="64"/>
      <c r="N29" s="61">
        <f t="shared" si="1"/>
        <v>2</v>
      </c>
      <c r="O29" s="61"/>
      <c r="P29" s="65">
        <f t="shared" si="7"/>
        <v>0</v>
      </c>
      <c r="Q29" s="65">
        <f t="shared" si="2"/>
        <v>0</v>
      </c>
      <c r="R29" s="62">
        <f t="shared" si="3"/>
        <v>0</v>
      </c>
      <c r="S29" s="62">
        <f t="shared" si="4"/>
        <v>0</v>
      </c>
      <c r="T29" s="65" t="s">
        <v>40</v>
      </c>
      <c r="U29" s="65">
        <v>10000</v>
      </c>
      <c r="V29" s="66">
        <f t="shared" si="11"/>
        <v>199000</v>
      </c>
      <c r="W29" s="62">
        <f t="shared" si="10"/>
        <v>0</v>
      </c>
      <c r="X29" s="62"/>
      <c r="Z29" s="67"/>
      <c r="AA29" s="31"/>
    </row>
    <row r="30" s="29" customFormat="1" ht="127.5" customHeight="1" spans="1:27">
      <c r="A30" s="59">
        <f>COUNTA($A$5:A29)</f>
        <v>20</v>
      </c>
      <c r="B30" s="60" t="s">
        <v>163</v>
      </c>
      <c r="C30" s="61">
        <v>4.5</v>
      </c>
      <c r="D30" s="62">
        <v>4488</v>
      </c>
      <c r="E30" s="61">
        <v>8</v>
      </c>
      <c r="F30" s="61">
        <v>20</v>
      </c>
      <c r="G30" s="63">
        <v>2033.1</v>
      </c>
      <c r="H30" s="61" t="s">
        <v>49</v>
      </c>
      <c r="I30" s="61">
        <v>20</v>
      </c>
      <c r="J30" s="61" t="s">
        <v>39</v>
      </c>
      <c r="K30" s="63">
        <v>845.8</v>
      </c>
      <c r="L30" s="63">
        <v>845.8</v>
      </c>
      <c r="M30" s="64">
        <f t="shared" ref="M30:M38" si="12">L30/D30</f>
        <v>0.188458110516934</v>
      </c>
      <c r="N30" s="59">
        <f t="shared" si="1"/>
        <v>2</v>
      </c>
      <c r="O30" s="59"/>
      <c r="P30" s="65">
        <f t="shared" si="7"/>
        <v>76122000</v>
      </c>
      <c r="Q30" s="65">
        <f t="shared" si="2"/>
        <v>228366000</v>
      </c>
      <c r="R30" s="62">
        <f t="shared" si="3"/>
        <v>0</v>
      </c>
      <c r="S30" s="62">
        <f t="shared" si="4"/>
        <v>304488000</v>
      </c>
      <c r="T30" s="65" t="s">
        <v>40</v>
      </c>
      <c r="U30" s="65">
        <v>10000</v>
      </c>
      <c r="V30" s="66">
        <f t="shared" si="11"/>
        <v>8458000</v>
      </c>
      <c r="W30" s="62">
        <f t="shared" si="10"/>
        <v>8458000</v>
      </c>
      <c r="X30" s="62">
        <f t="shared" ref="X30:X38" si="13">W30+S30</f>
        <v>312946000</v>
      </c>
      <c r="Z30" s="67"/>
      <c r="AA30" s="31"/>
    </row>
    <row r="31" s="29" customFormat="1" ht="137.25" customHeight="1" spans="1:27">
      <c r="A31" s="59">
        <f>COUNTA($A$5:A30)</f>
        <v>21</v>
      </c>
      <c r="B31" s="60" t="s">
        <v>173</v>
      </c>
      <c r="C31" s="61">
        <v>5</v>
      </c>
      <c r="D31" s="62">
        <v>4001</v>
      </c>
      <c r="E31" s="61">
        <v>8</v>
      </c>
      <c r="F31" s="61">
        <v>23</v>
      </c>
      <c r="G31" s="63">
        <v>3601.9</v>
      </c>
      <c r="H31" s="61" t="s">
        <v>49</v>
      </c>
      <c r="I31" s="61">
        <v>23</v>
      </c>
      <c r="J31" s="61" t="s">
        <v>39</v>
      </c>
      <c r="K31" s="63">
        <v>2.9</v>
      </c>
      <c r="L31" s="63">
        <v>2.9</v>
      </c>
      <c r="M31" s="64">
        <f t="shared" si="12"/>
        <v>0.000724818795301175</v>
      </c>
      <c r="N31" s="59">
        <f t="shared" si="1"/>
        <v>2</v>
      </c>
      <c r="O31" s="59"/>
      <c r="P31" s="65">
        <f t="shared" si="7"/>
        <v>261000</v>
      </c>
      <c r="Q31" s="65">
        <f t="shared" si="2"/>
        <v>783000</v>
      </c>
      <c r="R31" s="62">
        <f t="shared" si="3"/>
        <v>0</v>
      </c>
      <c r="S31" s="62">
        <f t="shared" si="4"/>
        <v>1044000</v>
      </c>
      <c r="T31" s="65" t="s">
        <v>40</v>
      </c>
      <c r="U31" s="65">
        <v>10000</v>
      </c>
      <c r="V31" s="66">
        <f t="shared" si="11"/>
        <v>29000</v>
      </c>
      <c r="W31" s="62">
        <f t="shared" si="10"/>
        <v>29000</v>
      </c>
      <c r="X31" s="62">
        <f t="shared" si="13"/>
        <v>1073000</v>
      </c>
      <c r="Z31" s="67"/>
      <c r="AA31" s="31"/>
    </row>
    <row r="32" s="29" customFormat="1" ht="75.75" customHeight="1" spans="1:27">
      <c r="A32" s="59">
        <f>COUNTA($A$5:A31)</f>
        <v>22</v>
      </c>
      <c r="B32" s="60" t="s">
        <v>109</v>
      </c>
      <c r="C32" s="61">
        <v>3</v>
      </c>
      <c r="D32" s="62">
        <v>2448</v>
      </c>
      <c r="E32" s="61">
        <v>7</v>
      </c>
      <c r="F32" s="61">
        <v>50</v>
      </c>
      <c r="G32" s="63">
        <v>120</v>
      </c>
      <c r="H32" s="61">
        <v>7</v>
      </c>
      <c r="I32" s="61">
        <v>50</v>
      </c>
      <c r="J32" s="61" t="s">
        <v>39</v>
      </c>
      <c r="K32" s="63">
        <v>77.4</v>
      </c>
      <c r="L32" s="63">
        <v>77.4</v>
      </c>
      <c r="M32" s="64">
        <f t="shared" si="12"/>
        <v>0.0316176470588235</v>
      </c>
      <c r="N32" s="59">
        <f t="shared" si="1"/>
        <v>2</v>
      </c>
      <c r="O32" s="59"/>
      <c r="P32" s="65">
        <f t="shared" si="7"/>
        <v>6966000</v>
      </c>
      <c r="Q32" s="65">
        <f t="shared" si="2"/>
        <v>20898000</v>
      </c>
      <c r="R32" s="62">
        <f t="shared" si="3"/>
        <v>0</v>
      </c>
      <c r="S32" s="62">
        <f t="shared" si="4"/>
        <v>27864000</v>
      </c>
      <c r="T32" s="65" t="s">
        <v>40</v>
      </c>
      <c r="U32" s="65">
        <v>10000</v>
      </c>
      <c r="V32" s="66">
        <f t="shared" si="11"/>
        <v>774000</v>
      </c>
      <c r="W32" s="62">
        <f t="shared" si="10"/>
        <v>774000</v>
      </c>
      <c r="X32" s="62">
        <f t="shared" si="13"/>
        <v>28638000</v>
      </c>
      <c r="Z32" s="67"/>
      <c r="AA32" s="31"/>
    </row>
    <row r="33" s="26" customFormat="1" ht="132" customHeight="1" spans="1:27">
      <c r="A33" s="59">
        <f>COUNTA($A$5:A32)</f>
        <v>23</v>
      </c>
      <c r="B33" s="60" t="s">
        <v>111</v>
      </c>
      <c r="C33" s="61">
        <v>6.33</v>
      </c>
      <c r="D33" s="62">
        <v>4952</v>
      </c>
      <c r="E33" s="61">
        <v>7</v>
      </c>
      <c r="F33" s="61">
        <v>51</v>
      </c>
      <c r="G33" s="63">
        <v>253</v>
      </c>
      <c r="H33" s="61">
        <v>7</v>
      </c>
      <c r="I33" s="61">
        <v>51</v>
      </c>
      <c r="J33" s="61" t="s">
        <v>39</v>
      </c>
      <c r="K33" s="63">
        <v>25.1</v>
      </c>
      <c r="L33" s="63">
        <v>25.1</v>
      </c>
      <c r="M33" s="68">
        <f t="shared" si="12"/>
        <v>0.0050686591276252</v>
      </c>
      <c r="N33" s="59">
        <f t="shared" si="1"/>
        <v>2</v>
      </c>
      <c r="O33" s="59"/>
      <c r="P33" s="65">
        <f t="shared" si="7"/>
        <v>2259000</v>
      </c>
      <c r="Q33" s="65">
        <f t="shared" si="2"/>
        <v>6777000</v>
      </c>
      <c r="R33" s="62">
        <f t="shared" si="3"/>
        <v>0</v>
      </c>
      <c r="S33" s="62">
        <f t="shared" si="4"/>
        <v>9036000</v>
      </c>
      <c r="T33" s="65" t="s">
        <v>40</v>
      </c>
      <c r="U33" s="65">
        <v>10000</v>
      </c>
      <c r="V33" s="66">
        <f t="shared" si="11"/>
        <v>251000</v>
      </c>
      <c r="W33" s="62">
        <f t="shared" si="10"/>
        <v>251000</v>
      </c>
      <c r="X33" s="62">
        <f t="shared" si="13"/>
        <v>9287000</v>
      </c>
      <c r="Y33" s="30"/>
      <c r="Z33" s="69"/>
    </row>
    <row r="34" ht="110.25" customHeight="1" spans="1:27">
      <c r="A34" s="59">
        <f>COUNTA($A$5:A33)</f>
        <v>24</v>
      </c>
      <c r="B34" s="60" t="s">
        <v>113</v>
      </c>
      <c r="C34" s="61">
        <v>5</v>
      </c>
      <c r="D34" s="62">
        <v>4021</v>
      </c>
      <c r="E34" s="61">
        <v>7</v>
      </c>
      <c r="F34" s="61">
        <v>53</v>
      </c>
      <c r="G34" s="63">
        <v>200</v>
      </c>
      <c r="H34" s="61">
        <v>7</v>
      </c>
      <c r="I34" s="61">
        <v>53</v>
      </c>
      <c r="J34" s="61" t="s">
        <v>39</v>
      </c>
      <c r="K34" s="63">
        <v>50.5</v>
      </c>
      <c r="L34" s="63">
        <v>50.5</v>
      </c>
      <c r="M34" s="64">
        <f t="shared" si="12"/>
        <v>0.0125590649092266</v>
      </c>
      <c r="N34" s="59">
        <f t="shared" si="1"/>
        <v>2</v>
      </c>
      <c r="O34" s="59"/>
      <c r="P34" s="65">
        <f t="shared" si="7"/>
        <v>4545000</v>
      </c>
      <c r="Q34" s="65">
        <f t="shared" si="2"/>
        <v>13635000</v>
      </c>
      <c r="R34" s="62">
        <f t="shared" si="3"/>
        <v>0</v>
      </c>
      <c r="S34" s="62">
        <f t="shared" si="4"/>
        <v>18180000</v>
      </c>
      <c r="T34" s="65" t="s">
        <v>40</v>
      </c>
      <c r="U34" s="65">
        <v>10000</v>
      </c>
      <c r="V34" s="66">
        <f t="shared" si="11"/>
        <v>505000</v>
      </c>
      <c r="W34" s="62">
        <f t="shared" si="10"/>
        <v>505000</v>
      </c>
      <c r="X34" s="62">
        <f t="shared" si="13"/>
        <v>18685000</v>
      </c>
      <c r="Z34" s="67"/>
    </row>
    <row r="35" ht="140.1" customHeight="1" spans="1:27">
      <c r="A35" s="59">
        <f>COUNTA($A$5:A34)</f>
        <v>25</v>
      </c>
      <c r="B35" s="60" t="s">
        <v>115</v>
      </c>
      <c r="C35" s="61">
        <v>5</v>
      </c>
      <c r="D35" s="62">
        <v>4166</v>
      </c>
      <c r="E35" s="61">
        <v>7</v>
      </c>
      <c r="F35" s="61">
        <v>56</v>
      </c>
      <c r="G35" s="63">
        <v>200</v>
      </c>
      <c r="H35" s="61">
        <v>7</v>
      </c>
      <c r="I35" s="61">
        <v>56</v>
      </c>
      <c r="J35" s="61" t="s">
        <v>39</v>
      </c>
      <c r="K35" s="63">
        <v>9.1</v>
      </c>
      <c r="L35" s="63">
        <v>9.1</v>
      </c>
      <c r="M35" s="64">
        <f t="shared" si="12"/>
        <v>0.00218434949591935</v>
      </c>
      <c r="N35" s="59">
        <f t="shared" si="1"/>
        <v>2</v>
      </c>
      <c r="O35" s="59"/>
      <c r="P35" s="65">
        <f t="shared" si="7"/>
        <v>819000</v>
      </c>
      <c r="Q35" s="65">
        <f t="shared" si="2"/>
        <v>2457000</v>
      </c>
      <c r="R35" s="62">
        <f t="shared" si="3"/>
        <v>0</v>
      </c>
      <c r="S35" s="62">
        <f t="shared" si="4"/>
        <v>3276000</v>
      </c>
      <c r="T35" s="65" t="s">
        <v>40</v>
      </c>
      <c r="U35" s="65">
        <v>10000</v>
      </c>
      <c r="V35" s="66">
        <f t="shared" si="11"/>
        <v>91000</v>
      </c>
      <c r="W35" s="62">
        <f t="shared" si="10"/>
        <v>91000</v>
      </c>
      <c r="X35" s="62">
        <f t="shared" si="13"/>
        <v>3367000</v>
      </c>
      <c r="Z35" s="67"/>
    </row>
    <row r="36" ht="112.5" customHeight="1" spans="1:27">
      <c r="A36" s="59">
        <f>COUNTA($A$5:A35)</f>
        <v>26</v>
      </c>
      <c r="B36" s="60" t="s">
        <v>117</v>
      </c>
      <c r="C36" s="61">
        <v>3.5</v>
      </c>
      <c r="D36" s="62">
        <v>2775</v>
      </c>
      <c r="E36" s="61">
        <v>7</v>
      </c>
      <c r="F36" s="61">
        <v>78</v>
      </c>
      <c r="G36" s="63">
        <v>817.2</v>
      </c>
      <c r="H36" s="61">
        <v>7</v>
      </c>
      <c r="I36" s="61">
        <v>78</v>
      </c>
      <c r="J36" s="61" t="s">
        <v>39</v>
      </c>
      <c r="K36" s="63">
        <v>198</v>
      </c>
      <c r="L36" s="63">
        <v>198</v>
      </c>
      <c r="M36" s="64">
        <f t="shared" si="12"/>
        <v>0.0713513513513514</v>
      </c>
      <c r="N36" s="59">
        <f t="shared" si="1"/>
        <v>2</v>
      </c>
      <c r="O36" s="59"/>
      <c r="P36" s="65">
        <f t="shared" si="7"/>
        <v>17820000</v>
      </c>
      <c r="Q36" s="65">
        <f t="shared" si="2"/>
        <v>53460000</v>
      </c>
      <c r="R36" s="62">
        <f t="shared" si="3"/>
        <v>0</v>
      </c>
      <c r="S36" s="62">
        <f t="shared" si="4"/>
        <v>71280000</v>
      </c>
      <c r="T36" s="65" t="s">
        <v>40</v>
      </c>
      <c r="U36" s="65">
        <v>10000</v>
      </c>
      <c r="V36" s="66">
        <f t="shared" si="11"/>
        <v>1980000</v>
      </c>
      <c r="W36" s="62">
        <f t="shared" si="10"/>
        <v>1980000</v>
      </c>
      <c r="X36" s="62">
        <f t="shared" si="13"/>
        <v>73260000</v>
      </c>
      <c r="Z36" s="67"/>
    </row>
    <row r="37" s="26" customFormat="1" ht="137.25" customHeight="1" spans="1:27">
      <c r="A37" s="59">
        <f>COUNTA($A$5:A36)</f>
        <v>27</v>
      </c>
      <c r="B37" s="60" t="s">
        <v>119</v>
      </c>
      <c r="C37" s="61">
        <v>4.62</v>
      </c>
      <c r="D37" s="62">
        <v>3756</v>
      </c>
      <c r="E37" s="61">
        <v>7</v>
      </c>
      <c r="F37" s="61">
        <v>81</v>
      </c>
      <c r="G37" s="63">
        <v>132</v>
      </c>
      <c r="H37" s="61">
        <v>7</v>
      </c>
      <c r="I37" s="61">
        <v>81</v>
      </c>
      <c r="J37" s="61" t="s">
        <v>39</v>
      </c>
      <c r="K37" s="63">
        <v>102.4</v>
      </c>
      <c r="L37" s="63">
        <v>102.4</v>
      </c>
      <c r="M37" s="68">
        <f t="shared" si="12"/>
        <v>0.0272630457933972</v>
      </c>
      <c r="N37" s="59">
        <f t="shared" si="1"/>
        <v>2</v>
      </c>
      <c r="O37" s="59"/>
      <c r="P37" s="65">
        <f t="shared" si="7"/>
        <v>9216000</v>
      </c>
      <c r="Q37" s="65">
        <f t="shared" si="2"/>
        <v>27648000</v>
      </c>
      <c r="R37" s="62">
        <f t="shared" si="3"/>
        <v>0</v>
      </c>
      <c r="S37" s="62">
        <f t="shared" si="4"/>
        <v>36864000</v>
      </c>
      <c r="T37" s="65" t="s">
        <v>40</v>
      </c>
      <c r="U37" s="65">
        <v>10000</v>
      </c>
      <c r="V37" s="66">
        <f t="shared" si="11"/>
        <v>1024000</v>
      </c>
      <c r="W37" s="62">
        <f t="shared" si="10"/>
        <v>1024000</v>
      </c>
      <c r="X37" s="62">
        <f t="shared" si="13"/>
        <v>37888000</v>
      </c>
      <c r="Y37" s="30"/>
      <c r="Z37" s="69"/>
    </row>
    <row r="38" ht="54.75" customHeight="1" spans="1:27">
      <c r="A38" s="59">
        <f>COUNTA($A$5:A37)</f>
        <v>28</v>
      </c>
      <c r="B38" s="59" t="s">
        <v>174</v>
      </c>
      <c r="C38" s="59">
        <v>4.5</v>
      </c>
      <c r="D38" s="89">
        <v>3672</v>
      </c>
      <c r="E38" s="61">
        <v>7</v>
      </c>
      <c r="F38" s="61">
        <v>82</v>
      </c>
      <c r="G38" s="63">
        <v>227.9</v>
      </c>
      <c r="H38" s="61">
        <v>7</v>
      </c>
      <c r="I38" s="61">
        <v>82</v>
      </c>
      <c r="J38" s="61" t="s">
        <v>39</v>
      </c>
      <c r="K38" s="63">
        <v>227.9</v>
      </c>
      <c r="L38" s="63">
        <f>K38+K39</f>
        <v>228</v>
      </c>
      <c r="M38" s="90">
        <f t="shared" si="12"/>
        <v>0.0620915032679739</v>
      </c>
      <c r="N38" s="59">
        <f t="shared" si="1"/>
        <v>2</v>
      </c>
      <c r="O38" s="59"/>
      <c r="P38" s="65">
        <f t="shared" ref="P38:P57" si="14">L38*90000</f>
        <v>20520000</v>
      </c>
      <c r="Q38" s="65">
        <f t="shared" ref="Q38:Q57" si="15">L38*3*90000</f>
        <v>61560000</v>
      </c>
      <c r="R38" s="62">
        <f t="shared" si="3"/>
        <v>0</v>
      </c>
      <c r="S38" s="62">
        <f t="shared" si="4"/>
        <v>82080000</v>
      </c>
      <c r="T38" s="65" t="s">
        <v>40</v>
      </c>
      <c r="U38" s="65">
        <v>10000</v>
      </c>
      <c r="V38" s="66">
        <f t="shared" si="11"/>
        <v>2279000</v>
      </c>
      <c r="W38" s="62">
        <f t="shared" si="10"/>
        <v>2280000</v>
      </c>
      <c r="X38" s="62">
        <f t="shared" si="13"/>
        <v>84360000</v>
      </c>
      <c r="Z38" s="67"/>
    </row>
    <row r="39" ht="54.75" customHeight="1" spans="1:27">
      <c r="A39" s="59"/>
      <c r="B39" s="59"/>
      <c r="C39" s="59"/>
      <c r="D39" s="91"/>
      <c r="E39" s="61">
        <v>7</v>
      </c>
      <c r="F39" s="61">
        <v>81</v>
      </c>
      <c r="G39" s="63">
        <v>132</v>
      </c>
      <c r="H39" s="61">
        <v>7</v>
      </c>
      <c r="I39" s="61">
        <v>81</v>
      </c>
      <c r="J39" s="61"/>
      <c r="K39" s="63">
        <v>0.1</v>
      </c>
      <c r="L39" s="63"/>
      <c r="M39" s="92"/>
      <c r="N39" s="59">
        <f t="shared" si="1"/>
        <v>2</v>
      </c>
      <c r="O39" s="59"/>
      <c r="P39" s="65">
        <f t="shared" si="14"/>
        <v>0</v>
      </c>
      <c r="Q39" s="65">
        <f t="shared" si="15"/>
        <v>0</v>
      </c>
      <c r="R39" s="62">
        <f t="shared" si="3"/>
        <v>0</v>
      </c>
      <c r="S39" s="62">
        <f t="shared" si="4"/>
        <v>0</v>
      </c>
      <c r="T39" s="65" t="s">
        <v>40</v>
      </c>
      <c r="U39" s="65">
        <v>10000</v>
      </c>
      <c r="V39" s="66">
        <f t="shared" si="11"/>
        <v>1000</v>
      </c>
      <c r="W39" s="62">
        <f t="shared" si="10"/>
        <v>0</v>
      </c>
      <c r="X39" s="62"/>
      <c r="Z39" s="67"/>
    </row>
    <row r="40" ht="122.25" customHeight="1" spans="1:27">
      <c r="A40" s="59">
        <f>COUNTA($A$5:A39)</f>
        <v>29</v>
      </c>
      <c r="B40" s="60" t="s">
        <v>123</v>
      </c>
      <c r="C40" s="61">
        <v>5.5</v>
      </c>
      <c r="D40" s="62">
        <v>4488</v>
      </c>
      <c r="E40" s="61">
        <v>7</v>
      </c>
      <c r="F40" s="61">
        <v>83</v>
      </c>
      <c r="G40" s="63">
        <v>220</v>
      </c>
      <c r="H40" s="61">
        <v>7</v>
      </c>
      <c r="I40" s="61">
        <v>83</v>
      </c>
      <c r="J40" s="61" t="s">
        <v>39</v>
      </c>
      <c r="K40" s="63">
        <v>202.1</v>
      </c>
      <c r="L40" s="63">
        <v>202.1</v>
      </c>
      <c r="M40" s="64">
        <f t="shared" ref="M40:M46" si="16">L40/D40</f>
        <v>0.0450311942959002</v>
      </c>
      <c r="N40" s="59">
        <f t="shared" si="1"/>
        <v>2</v>
      </c>
      <c r="O40" s="59"/>
      <c r="P40" s="65">
        <f t="shared" si="14"/>
        <v>18189000</v>
      </c>
      <c r="Q40" s="65">
        <f t="shared" si="15"/>
        <v>54567000</v>
      </c>
      <c r="R40" s="62">
        <f t="shared" si="3"/>
        <v>0</v>
      </c>
      <c r="S40" s="62">
        <f t="shared" si="4"/>
        <v>72756000</v>
      </c>
      <c r="T40" s="65" t="s">
        <v>40</v>
      </c>
      <c r="U40" s="65">
        <v>10000</v>
      </c>
      <c r="V40" s="66">
        <f t="shared" si="11"/>
        <v>2021000</v>
      </c>
      <c r="W40" s="62">
        <f t="shared" si="10"/>
        <v>2021000</v>
      </c>
      <c r="X40" s="62">
        <f t="shared" ref="X40:X45" si="17">+S40+W40</f>
        <v>74777000</v>
      </c>
      <c r="Z40" s="67"/>
    </row>
    <row r="41" s="26" customFormat="1" ht="80.25" customHeight="1" spans="1:27">
      <c r="A41" s="59">
        <f>COUNTA($A$5:A40)</f>
        <v>30</v>
      </c>
      <c r="B41" s="60" t="s">
        <v>125</v>
      </c>
      <c r="C41" s="61">
        <v>4.12</v>
      </c>
      <c r="D41" s="62">
        <v>2982</v>
      </c>
      <c r="E41" s="61">
        <v>7</v>
      </c>
      <c r="F41" s="61">
        <v>84</v>
      </c>
      <c r="G41" s="63">
        <v>262.1</v>
      </c>
      <c r="H41" s="61">
        <v>7</v>
      </c>
      <c r="I41" s="61">
        <v>84</v>
      </c>
      <c r="J41" s="61" t="s">
        <v>39</v>
      </c>
      <c r="K41" s="63">
        <v>262</v>
      </c>
      <c r="L41" s="63">
        <v>262</v>
      </c>
      <c r="M41" s="68">
        <f t="shared" si="16"/>
        <v>0.0878604963112005</v>
      </c>
      <c r="N41" s="59">
        <f t="shared" si="1"/>
        <v>2</v>
      </c>
      <c r="O41" s="59"/>
      <c r="P41" s="65">
        <f t="shared" si="14"/>
        <v>23580000</v>
      </c>
      <c r="Q41" s="65">
        <f t="shared" si="15"/>
        <v>70740000</v>
      </c>
      <c r="R41" s="62">
        <f t="shared" si="3"/>
        <v>0</v>
      </c>
      <c r="S41" s="62">
        <f t="shared" si="4"/>
        <v>94320000</v>
      </c>
      <c r="T41" s="65" t="s">
        <v>40</v>
      </c>
      <c r="U41" s="65">
        <v>10000</v>
      </c>
      <c r="V41" s="66">
        <f t="shared" si="11"/>
        <v>2620000</v>
      </c>
      <c r="W41" s="62">
        <f t="shared" si="10"/>
        <v>2620000</v>
      </c>
      <c r="X41" s="62">
        <f t="shared" si="17"/>
        <v>96940000</v>
      </c>
      <c r="Y41" s="30"/>
      <c r="Z41" s="69"/>
    </row>
    <row r="42" ht="101.25" customHeight="1" spans="1:27">
      <c r="A42" s="59">
        <f>COUNTA($A$5:A41)</f>
        <v>31</v>
      </c>
      <c r="B42" s="60" t="s">
        <v>127</v>
      </c>
      <c r="C42" s="61">
        <v>5</v>
      </c>
      <c r="D42" s="62">
        <v>3890</v>
      </c>
      <c r="E42" s="61">
        <v>7</v>
      </c>
      <c r="F42" s="61">
        <v>85</v>
      </c>
      <c r="G42" s="63">
        <v>200.1</v>
      </c>
      <c r="H42" s="61">
        <v>7</v>
      </c>
      <c r="I42" s="61">
        <v>85</v>
      </c>
      <c r="J42" s="61" t="s">
        <v>39</v>
      </c>
      <c r="K42" s="63">
        <v>200</v>
      </c>
      <c r="L42" s="63">
        <v>200</v>
      </c>
      <c r="M42" s="64">
        <f t="shared" si="16"/>
        <v>0.051413881748072</v>
      </c>
      <c r="N42" s="59">
        <f t="shared" si="1"/>
        <v>2</v>
      </c>
      <c r="O42" s="59"/>
      <c r="P42" s="65">
        <f t="shared" si="14"/>
        <v>18000000</v>
      </c>
      <c r="Q42" s="65">
        <f t="shared" si="15"/>
        <v>54000000</v>
      </c>
      <c r="R42" s="62">
        <f t="shared" si="3"/>
        <v>0</v>
      </c>
      <c r="S42" s="62">
        <f t="shared" si="4"/>
        <v>72000000</v>
      </c>
      <c r="T42" s="65" t="s">
        <v>40</v>
      </c>
      <c r="U42" s="65">
        <v>10000</v>
      </c>
      <c r="V42" s="66">
        <f t="shared" si="11"/>
        <v>2000000</v>
      </c>
      <c r="W42" s="62">
        <f t="shared" si="10"/>
        <v>2000000</v>
      </c>
      <c r="X42" s="62">
        <f t="shared" si="17"/>
        <v>74000000</v>
      </c>
      <c r="Z42" s="67"/>
    </row>
    <row r="43" ht="90" customHeight="1" spans="1:27">
      <c r="A43" s="59">
        <f>COUNTA($A$5:A42)</f>
        <v>32</v>
      </c>
      <c r="B43" s="60" t="s">
        <v>129</v>
      </c>
      <c r="C43" s="61">
        <v>5</v>
      </c>
      <c r="D43" s="62">
        <v>4080</v>
      </c>
      <c r="E43" s="61">
        <v>7</v>
      </c>
      <c r="F43" s="61">
        <v>89</v>
      </c>
      <c r="G43" s="63">
        <v>200.3</v>
      </c>
      <c r="H43" s="61">
        <v>7</v>
      </c>
      <c r="I43" s="61">
        <v>89</v>
      </c>
      <c r="J43" s="61" t="s">
        <v>39</v>
      </c>
      <c r="K43" s="63">
        <v>200</v>
      </c>
      <c r="L43" s="63">
        <v>200</v>
      </c>
      <c r="M43" s="64">
        <f t="shared" si="16"/>
        <v>0.0490196078431373</v>
      </c>
      <c r="N43" s="59">
        <f t="shared" si="1"/>
        <v>2</v>
      </c>
      <c r="O43" s="59"/>
      <c r="P43" s="65">
        <f t="shared" si="14"/>
        <v>18000000</v>
      </c>
      <c r="Q43" s="65">
        <f t="shared" si="15"/>
        <v>54000000</v>
      </c>
      <c r="R43" s="62">
        <f t="shared" si="3"/>
        <v>0</v>
      </c>
      <c r="S43" s="62">
        <f t="shared" si="4"/>
        <v>72000000</v>
      </c>
      <c r="T43" s="65" t="s">
        <v>40</v>
      </c>
      <c r="U43" s="65">
        <v>10000</v>
      </c>
      <c r="V43" s="66">
        <f t="shared" si="11"/>
        <v>2000000</v>
      </c>
      <c r="W43" s="62">
        <f t="shared" si="10"/>
        <v>2000000</v>
      </c>
      <c r="X43" s="62">
        <f t="shared" si="17"/>
        <v>74000000</v>
      </c>
      <c r="Z43" s="67"/>
    </row>
    <row r="44" s="29" customFormat="1" ht="105" customHeight="1" spans="1:27">
      <c r="A44" s="59">
        <f>COUNTA($A$5:A43)</f>
        <v>33</v>
      </c>
      <c r="B44" s="60" t="s">
        <v>131</v>
      </c>
      <c r="C44" s="61">
        <v>5.33</v>
      </c>
      <c r="D44" s="62">
        <v>4232</v>
      </c>
      <c r="E44" s="61">
        <v>7</v>
      </c>
      <c r="F44" s="61">
        <v>90</v>
      </c>
      <c r="G44" s="63">
        <v>213.5</v>
      </c>
      <c r="H44" s="61">
        <v>7</v>
      </c>
      <c r="I44" s="61">
        <v>90</v>
      </c>
      <c r="J44" s="61" t="s">
        <v>39</v>
      </c>
      <c r="K44" s="63">
        <v>200.7</v>
      </c>
      <c r="L44" s="63">
        <v>200.7</v>
      </c>
      <c r="M44" s="64">
        <f t="shared" si="16"/>
        <v>0.0474243856332703</v>
      </c>
      <c r="N44" s="59">
        <f t="shared" si="1"/>
        <v>2</v>
      </c>
      <c r="O44" s="59"/>
      <c r="P44" s="65">
        <f t="shared" si="14"/>
        <v>18063000</v>
      </c>
      <c r="Q44" s="65">
        <f t="shared" si="15"/>
        <v>54189000</v>
      </c>
      <c r="R44" s="62">
        <f t="shared" si="3"/>
        <v>0</v>
      </c>
      <c r="S44" s="62">
        <f t="shared" si="4"/>
        <v>72252000</v>
      </c>
      <c r="T44" s="65" t="s">
        <v>40</v>
      </c>
      <c r="U44" s="65">
        <v>10000</v>
      </c>
      <c r="V44" s="66">
        <f t="shared" si="11"/>
        <v>2007000</v>
      </c>
      <c r="W44" s="62">
        <f t="shared" si="10"/>
        <v>2007000</v>
      </c>
      <c r="X44" s="62">
        <f t="shared" si="17"/>
        <v>74259000</v>
      </c>
      <c r="Z44" s="67"/>
      <c r="AA44" s="31"/>
    </row>
    <row r="45" s="29" customFormat="1" ht="137.25" customHeight="1" spans="1:27">
      <c r="A45" s="59">
        <f>COUNTA($A$5:A44)</f>
        <v>34</v>
      </c>
      <c r="B45" s="60" t="s">
        <v>133</v>
      </c>
      <c r="C45" s="61">
        <v>6.5</v>
      </c>
      <c r="D45" s="62">
        <v>5239</v>
      </c>
      <c r="E45" s="61">
        <v>7</v>
      </c>
      <c r="F45" s="61">
        <v>91</v>
      </c>
      <c r="G45" s="63">
        <v>247</v>
      </c>
      <c r="H45" s="61">
        <v>7</v>
      </c>
      <c r="I45" s="61">
        <v>91</v>
      </c>
      <c r="J45" s="61" t="s">
        <v>39</v>
      </c>
      <c r="K45" s="63">
        <v>247</v>
      </c>
      <c r="L45" s="63">
        <v>247</v>
      </c>
      <c r="M45" s="64">
        <f t="shared" si="16"/>
        <v>0.0471464019851117</v>
      </c>
      <c r="N45" s="59">
        <f t="shared" si="1"/>
        <v>2</v>
      </c>
      <c r="O45" s="59"/>
      <c r="P45" s="65">
        <f t="shared" si="14"/>
        <v>22230000</v>
      </c>
      <c r="Q45" s="65">
        <f t="shared" si="15"/>
        <v>66690000</v>
      </c>
      <c r="R45" s="62">
        <f t="shared" si="3"/>
        <v>0</v>
      </c>
      <c r="S45" s="62">
        <f t="shared" si="4"/>
        <v>88920000</v>
      </c>
      <c r="T45" s="65" t="s">
        <v>40</v>
      </c>
      <c r="U45" s="65">
        <v>10000</v>
      </c>
      <c r="V45" s="66">
        <f t="shared" si="11"/>
        <v>2470000</v>
      </c>
      <c r="W45" s="62">
        <f t="shared" si="10"/>
        <v>2470000</v>
      </c>
      <c r="X45" s="62">
        <f t="shared" si="17"/>
        <v>91390000</v>
      </c>
      <c r="Z45" s="67"/>
      <c r="AA45" s="31"/>
    </row>
    <row r="46" s="29" customFormat="1" ht="35.25" customHeight="1" spans="1:27">
      <c r="A46" s="59">
        <f>COUNTA($A$5:A45)</f>
        <v>35</v>
      </c>
      <c r="B46" s="60" t="s">
        <v>135</v>
      </c>
      <c r="C46" s="61">
        <v>2</v>
      </c>
      <c r="D46" s="62">
        <v>1632</v>
      </c>
      <c r="E46" s="61">
        <v>7</v>
      </c>
      <c r="F46" s="61">
        <v>93</v>
      </c>
      <c r="G46" s="63">
        <v>79.9</v>
      </c>
      <c r="H46" s="61">
        <v>7</v>
      </c>
      <c r="I46" s="61">
        <v>93</v>
      </c>
      <c r="J46" s="61" t="s">
        <v>39</v>
      </c>
      <c r="K46" s="63">
        <v>79.9</v>
      </c>
      <c r="L46" s="63">
        <f>K46+K47</f>
        <v>80</v>
      </c>
      <c r="M46" s="64">
        <f t="shared" si="16"/>
        <v>0.0490196078431373</v>
      </c>
      <c r="N46" s="59">
        <f t="shared" si="1"/>
        <v>2</v>
      </c>
      <c r="O46" s="59"/>
      <c r="P46" s="65">
        <f t="shared" si="14"/>
        <v>7200000</v>
      </c>
      <c r="Q46" s="65">
        <f t="shared" si="15"/>
        <v>21600000</v>
      </c>
      <c r="R46" s="62">
        <f t="shared" si="3"/>
        <v>0</v>
      </c>
      <c r="S46" s="62">
        <f t="shared" si="4"/>
        <v>28800000</v>
      </c>
      <c r="T46" s="65" t="s">
        <v>40</v>
      </c>
      <c r="U46" s="65">
        <v>10000</v>
      </c>
      <c r="V46" s="66">
        <f t="shared" si="11"/>
        <v>799000</v>
      </c>
      <c r="W46" s="62">
        <f t="shared" si="10"/>
        <v>800000</v>
      </c>
      <c r="X46" s="62">
        <f>W46+S46</f>
        <v>29600000</v>
      </c>
      <c r="Z46" s="67"/>
      <c r="AA46" s="31"/>
    </row>
    <row r="47" s="29" customFormat="1" ht="35.25" customHeight="1" spans="1:27">
      <c r="A47" s="59"/>
      <c r="B47" s="70"/>
      <c r="C47" s="61"/>
      <c r="D47" s="62"/>
      <c r="E47" s="61">
        <v>7</v>
      </c>
      <c r="F47" s="61">
        <v>92</v>
      </c>
      <c r="G47" s="63">
        <v>180.1</v>
      </c>
      <c r="H47" s="61">
        <v>7</v>
      </c>
      <c r="I47" s="61">
        <v>92</v>
      </c>
      <c r="J47" s="61"/>
      <c r="K47" s="63">
        <v>0.1</v>
      </c>
      <c r="L47" s="63"/>
      <c r="M47" s="64"/>
      <c r="N47" s="61">
        <f t="shared" si="1"/>
        <v>2</v>
      </c>
      <c r="O47" s="61"/>
      <c r="P47" s="65">
        <f t="shared" si="14"/>
        <v>0</v>
      </c>
      <c r="Q47" s="65">
        <f t="shared" si="15"/>
        <v>0</v>
      </c>
      <c r="R47" s="62">
        <f t="shared" si="3"/>
        <v>0</v>
      </c>
      <c r="S47" s="62">
        <f t="shared" si="4"/>
        <v>0</v>
      </c>
      <c r="T47" s="65" t="s">
        <v>40</v>
      </c>
      <c r="U47" s="65">
        <v>10000</v>
      </c>
      <c r="V47" s="66">
        <f t="shared" si="11"/>
        <v>1000</v>
      </c>
      <c r="W47" s="62">
        <f t="shared" si="10"/>
        <v>0</v>
      </c>
      <c r="X47" s="62"/>
      <c r="Z47" s="67"/>
      <c r="AA47" s="31"/>
    </row>
    <row r="48" s="29" customFormat="1" ht="137.25" customHeight="1" spans="1:27">
      <c r="A48" s="59">
        <f>COUNTA($A$5:A47)</f>
        <v>36</v>
      </c>
      <c r="B48" s="60" t="s">
        <v>175</v>
      </c>
      <c r="C48" s="61">
        <v>6</v>
      </c>
      <c r="D48" s="62">
        <v>4848</v>
      </c>
      <c r="E48" s="61">
        <v>7</v>
      </c>
      <c r="F48" s="61">
        <v>94</v>
      </c>
      <c r="G48" s="63">
        <v>240</v>
      </c>
      <c r="H48" s="61">
        <v>7</v>
      </c>
      <c r="I48" s="61">
        <v>94</v>
      </c>
      <c r="J48" s="61" t="s">
        <v>39</v>
      </c>
      <c r="K48" s="63">
        <v>240</v>
      </c>
      <c r="L48" s="63">
        <v>240</v>
      </c>
      <c r="M48" s="64">
        <f t="shared" ref="M48:M57" si="18">L48/D48</f>
        <v>0.0495049504950495</v>
      </c>
      <c r="N48" s="59">
        <f t="shared" si="1"/>
        <v>2</v>
      </c>
      <c r="O48" s="59"/>
      <c r="P48" s="65">
        <f t="shared" si="14"/>
        <v>21600000</v>
      </c>
      <c r="Q48" s="65">
        <f t="shared" si="15"/>
        <v>64800000</v>
      </c>
      <c r="R48" s="62">
        <f t="shared" si="3"/>
        <v>0</v>
      </c>
      <c r="S48" s="62">
        <f t="shared" si="4"/>
        <v>86400000</v>
      </c>
      <c r="T48" s="65" t="s">
        <v>40</v>
      </c>
      <c r="U48" s="65">
        <v>10000</v>
      </c>
      <c r="V48" s="66">
        <f t="shared" si="11"/>
        <v>2400000</v>
      </c>
      <c r="W48" s="62">
        <f t="shared" si="10"/>
        <v>2400000</v>
      </c>
      <c r="X48" s="62">
        <f t="shared" ref="X48:X57" si="19">+S48+W48</f>
        <v>88800000</v>
      </c>
      <c r="Z48" s="67"/>
      <c r="AA48" s="31"/>
    </row>
    <row r="49" s="29" customFormat="1" ht="114" customHeight="1" spans="1:27">
      <c r="A49" s="59">
        <f>COUNTA($A$5:A48)</f>
        <v>37</v>
      </c>
      <c r="B49" s="60" t="s">
        <v>176</v>
      </c>
      <c r="C49" s="61">
        <v>5</v>
      </c>
      <c r="D49" s="62">
        <v>3625</v>
      </c>
      <c r="E49" s="61">
        <v>7</v>
      </c>
      <c r="F49" s="61">
        <v>111</v>
      </c>
      <c r="G49" s="63">
        <v>1770</v>
      </c>
      <c r="H49" s="61">
        <v>7</v>
      </c>
      <c r="I49" s="61">
        <v>111</v>
      </c>
      <c r="J49" s="61" t="s">
        <v>39</v>
      </c>
      <c r="K49" s="63">
        <v>1482.7</v>
      </c>
      <c r="L49" s="63">
        <v>1482.7</v>
      </c>
      <c r="M49" s="64">
        <f t="shared" si="18"/>
        <v>0.409020689655172</v>
      </c>
      <c r="N49" s="59">
        <f t="shared" si="1"/>
        <v>2</v>
      </c>
      <c r="O49" s="59"/>
      <c r="P49" s="65">
        <f t="shared" si="14"/>
        <v>133443000</v>
      </c>
      <c r="Q49" s="65">
        <f t="shared" si="15"/>
        <v>400329000</v>
      </c>
      <c r="R49" s="62">
        <f t="shared" si="3"/>
        <v>0</v>
      </c>
      <c r="S49" s="62">
        <f t="shared" si="4"/>
        <v>533772000</v>
      </c>
      <c r="T49" s="65" t="s">
        <v>40</v>
      </c>
      <c r="U49" s="65">
        <v>10000</v>
      </c>
      <c r="V49" s="66">
        <f t="shared" si="11"/>
        <v>14827000</v>
      </c>
      <c r="W49" s="62">
        <f t="shared" si="10"/>
        <v>14827000</v>
      </c>
      <c r="X49" s="62">
        <f t="shared" si="19"/>
        <v>548599000</v>
      </c>
      <c r="Z49" s="67"/>
      <c r="AA49" s="31"/>
    </row>
    <row r="50" s="29" customFormat="1" ht="137.25" customHeight="1" spans="1:27">
      <c r="A50" s="59">
        <f>COUNTA($A$5:A49)</f>
        <v>38</v>
      </c>
      <c r="B50" s="60" t="s">
        <v>177</v>
      </c>
      <c r="C50" s="61">
        <v>4.5</v>
      </c>
      <c r="D50" s="62">
        <v>3672</v>
      </c>
      <c r="E50" s="61">
        <v>7</v>
      </c>
      <c r="F50" s="61">
        <v>114</v>
      </c>
      <c r="G50" s="63">
        <v>180</v>
      </c>
      <c r="H50" s="61">
        <v>7</v>
      </c>
      <c r="I50" s="61">
        <v>114</v>
      </c>
      <c r="J50" s="61" t="s">
        <v>39</v>
      </c>
      <c r="K50" s="63">
        <v>23.6</v>
      </c>
      <c r="L50" s="63">
        <v>23.6</v>
      </c>
      <c r="M50" s="64">
        <f t="shared" si="18"/>
        <v>0.00642701525054466</v>
      </c>
      <c r="N50" s="59">
        <f t="shared" si="1"/>
        <v>2</v>
      </c>
      <c r="O50" s="59"/>
      <c r="P50" s="65">
        <f t="shared" si="14"/>
        <v>2124000</v>
      </c>
      <c r="Q50" s="65">
        <f t="shared" si="15"/>
        <v>6372000</v>
      </c>
      <c r="R50" s="62">
        <f t="shared" si="3"/>
        <v>0</v>
      </c>
      <c r="S50" s="62">
        <f t="shared" si="4"/>
        <v>8496000</v>
      </c>
      <c r="T50" s="65" t="s">
        <v>40</v>
      </c>
      <c r="U50" s="65">
        <v>10000</v>
      </c>
      <c r="V50" s="66">
        <f t="shared" si="11"/>
        <v>236000</v>
      </c>
      <c r="W50" s="62">
        <f t="shared" si="10"/>
        <v>236000</v>
      </c>
      <c r="X50" s="62">
        <f t="shared" si="19"/>
        <v>8732000</v>
      </c>
      <c r="Z50" s="67"/>
      <c r="AA50" s="31"/>
    </row>
    <row r="51" s="29" customFormat="1" ht="99" customHeight="1" spans="1:27">
      <c r="A51" s="59">
        <f>COUNTA($A$5:A50)</f>
        <v>39</v>
      </c>
      <c r="B51" s="60" t="s">
        <v>143</v>
      </c>
      <c r="C51" s="61">
        <v>2.5</v>
      </c>
      <c r="D51" s="62">
        <v>2040</v>
      </c>
      <c r="E51" s="61">
        <v>7</v>
      </c>
      <c r="F51" s="61">
        <v>113</v>
      </c>
      <c r="G51" s="63">
        <v>112.1</v>
      </c>
      <c r="H51" s="61">
        <v>7</v>
      </c>
      <c r="I51" s="61">
        <v>113</v>
      </c>
      <c r="J51" s="61" t="s">
        <v>39</v>
      </c>
      <c r="K51" s="63">
        <v>89.9</v>
      </c>
      <c r="L51" s="63">
        <v>89.9</v>
      </c>
      <c r="M51" s="64">
        <f t="shared" si="18"/>
        <v>0.0440686274509804</v>
      </c>
      <c r="N51" s="59">
        <f t="shared" si="1"/>
        <v>2</v>
      </c>
      <c r="O51" s="59"/>
      <c r="P51" s="65">
        <f t="shared" si="14"/>
        <v>8091000</v>
      </c>
      <c r="Q51" s="65">
        <f t="shared" si="15"/>
        <v>24273000</v>
      </c>
      <c r="R51" s="62">
        <f t="shared" si="3"/>
        <v>0</v>
      </c>
      <c r="S51" s="62">
        <f t="shared" si="4"/>
        <v>32364000</v>
      </c>
      <c r="T51" s="65" t="s">
        <v>40</v>
      </c>
      <c r="U51" s="65">
        <v>10000</v>
      </c>
      <c r="V51" s="66">
        <f t="shared" si="11"/>
        <v>899000</v>
      </c>
      <c r="W51" s="62">
        <f t="shared" si="10"/>
        <v>899000</v>
      </c>
      <c r="X51" s="62">
        <f t="shared" si="19"/>
        <v>33263000</v>
      </c>
      <c r="Z51" s="67"/>
      <c r="AA51" s="31"/>
    </row>
    <row r="52" s="30" customFormat="1" ht="108.75" customHeight="1" spans="1:27">
      <c r="A52" s="59">
        <f>COUNTA($A$5:A51)</f>
        <v>40</v>
      </c>
      <c r="B52" s="60" t="s">
        <v>145</v>
      </c>
      <c r="C52" s="61">
        <v>4.12</v>
      </c>
      <c r="D52" s="62">
        <v>3220</v>
      </c>
      <c r="E52" s="61">
        <v>7</v>
      </c>
      <c r="F52" s="61">
        <v>133</v>
      </c>
      <c r="G52" s="63">
        <v>848.2</v>
      </c>
      <c r="H52" s="61">
        <v>7</v>
      </c>
      <c r="I52" s="61">
        <v>133</v>
      </c>
      <c r="J52" s="61" t="s">
        <v>39</v>
      </c>
      <c r="K52" s="63">
        <v>4.5</v>
      </c>
      <c r="L52" s="63">
        <v>4.5</v>
      </c>
      <c r="M52" s="68">
        <f t="shared" si="18"/>
        <v>0.00139751552795031</v>
      </c>
      <c r="N52" s="59">
        <f t="shared" si="1"/>
        <v>2</v>
      </c>
      <c r="O52" s="59"/>
      <c r="P52" s="65">
        <f t="shared" si="14"/>
        <v>405000</v>
      </c>
      <c r="Q52" s="65">
        <f t="shared" si="15"/>
        <v>1215000</v>
      </c>
      <c r="R52" s="62">
        <f t="shared" si="3"/>
        <v>0</v>
      </c>
      <c r="S52" s="62">
        <f t="shared" si="4"/>
        <v>1620000</v>
      </c>
      <c r="T52" s="65" t="s">
        <v>40</v>
      </c>
      <c r="U52" s="65">
        <v>10000</v>
      </c>
      <c r="V52" s="66">
        <f t="shared" si="11"/>
        <v>45000</v>
      </c>
      <c r="W52" s="62">
        <f t="shared" si="10"/>
        <v>45000</v>
      </c>
      <c r="X52" s="62">
        <f t="shared" si="19"/>
        <v>1665000</v>
      </c>
      <c r="Z52" s="69"/>
      <c r="AA52" s="26"/>
    </row>
    <row r="53" s="29" customFormat="1" ht="75.75" customHeight="1" spans="1:27">
      <c r="A53" s="59">
        <f>COUNTA($A$5:A52)</f>
        <v>41</v>
      </c>
      <c r="B53" s="60" t="s">
        <v>147</v>
      </c>
      <c r="C53" s="61">
        <v>3</v>
      </c>
      <c r="D53" s="62">
        <v>2329</v>
      </c>
      <c r="E53" s="61">
        <v>4</v>
      </c>
      <c r="F53" s="61">
        <v>343</v>
      </c>
      <c r="G53" s="63">
        <v>1477.1</v>
      </c>
      <c r="H53" s="61" t="s">
        <v>38</v>
      </c>
      <c r="I53" s="61">
        <v>343</v>
      </c>
      <c r="J53" s="61" t="s">
        <v>39</v>
      </c>
      <c r="K53" s="63">
        <v>213.3</v>
      </c>
      <c r="L53" s="63">
        <v>213.3</v>
      </c>
      <c r="M53" s="64">
        <f t="shared" si="18"/>
        <v>0.0915843709746672</v>
      </c>
      <c r="N53" s="59">
        <f t="shared" si="1"/>
        <v>2</v>
      </c>
      <c r="O53" s="59"/>
      <c r="P53" s="65">
        <f t="shared" si="14"/>
        <v>19197000</v>
      </c>
      <c r="Q53" s="65">
        <f t="shared" si="15"/>
        <v>57591000</v>
      </c>
      <c r="R53" s="62">
        <f t="shared" si="3"/>
        <v>0</v>
      </c>
      <c r="S53" s="62">
        <f t="shared" si="4"/>
        <v>76788000</v>
      </c>
      <c r="T53" s="65" t="s">
        <v>40</v>
      </c>
      <c r="U53" s="65">
        <v>10000</v>
      </c>
      <c r="V53" s="66">
        <f t="shared" si="11"/>
        <v>2133000</v>
      </c>
      <c r="W53" s="62">
        <f t="shared" si="10"/>
        <v>2133000</v>
      </c>
      <c r="X53" s="62">
        <f t="shared" si="19"/>
        <v>78921000</v>
      </c>
      <c r="Z53" s="67"/>
      <c r="AA53" s="31"/>
    </row>
    <row r="54" s="27" customFormat="1" ht="96.75" customHeight="1" spans="1:27">
      <c r="A54" s="59">
        <f>COUNTA($A$5:A53)</f>
        <v>42</v>
      </c>
      <c r="B54" s="60" t="s">
        <v>149</v>
      </c>
      <c r="C54" s="61">
        <v>3</v>
      </c>
      <c r="D54" s="62">
        <v>2448</v>
      </c>
      <c r="E54" s="61">
        <v>8</v>
      </c>
      <c r="F54" s="61">
        <v>5</v>
      </c>
      <c r="G54" s="63">
        <v>1523.9</v>
      </c>
      <c r="H54" s="61" t="s">
        <v>49</v>
      </c>
      <c r="I54" s="61">
        <v>5</v>
      </c>
      <c r="J54" s="61" t="s">
        <v>39</v>
      </c>
      <c r="K54" s="63">
        <v>1310.3</v>
      </c>
      <c r="L54" s="63">
        <v>1310.3</v>
      </c>
      <c r="M54" s="64">
        <f t="shared" si="18"/>
        <v>0.535253267973856</v>
      </c>
      <c r="N54" s="59">
        <f t="shared" si="1"/>
        <v>2</v>
      </c>
      <c r="O54" s="59"/>
      <c r="P54" s="65">
        <f t="shared" si="14"/>
        <v>117927000</v>
      </c>
      <c r="Q54" s="65">
        <f t="shared" si="15"/>
        <v>353781000</v>
      </c>
      <c r="R54" s="62">
        <f t="shared" si="3"/>
        <v>0</v>
      </c>
      <c r="S54" s="62">
        <f t="shared" si="4"/>
        <v>471708000</v>
      </c>
      <c r="T54" s="65" t="s">
        <v>40</v>
      </c>
      <c r="U54" s="65">
        <v>10000</v>
      </c>
      <c r="V54" s="66">
        <f t="shared" si="11"/>
        <v>13103000</v>
      </c>
      <c r="W54" s="62">
        <f t="shared" si="10"/>
        <v>13103000</v>
      </c>
      <c r="X54" s="62">
        <f t="shared" si="19"/>
        <v>484811000</v>
      </c>
      <c r="Y54" s="29"/>
      <c r="Z54" s="67"/>
    </row>
    <row r="55" s="27" customFormat="1" ht="84.75" customHeight="1" spans="1:27">
      <c r="A55" s="59">
        <f>COUNTA($A$5:A54)</f>
        <v>43</v>
      </c>
      <c r="B55" s="60" t="s">
        <v>151</v>
      </c>
      <c r="C55" s="61">
        <v>3</v>
      </c>
      <c r="D55" s="62">
        <v>2448</v>
      </c>
      <c r="E55" s="61">
        <v>8</v>
      </c>
      <c r="F55" s="61">
        <v>6</v>
      </c>
      <c r="G55" s="63">
        <v>1128.1</v>
      </c>
      <c r="H55" s="61" t="s">
        <v>49</v>
      </c>
      <c r="I55" s="61">
        <v>6</v>
      </c>
      <c r="J55" s="61" t="s">
        <v>39</v>
      </c>
      <c r="K55" s="63">
        <v>1115.9</v>
      </c>
      <c r="L55" s="63">
        <v>1115.9</v>
      </c>
      <c r="M55" s="64">
        <f t="shared" si="18"/>
        <v>0.455841503267974</v>
      </c>
      <c r="N55" s="59">
        <f t="shared" si="1"/>
        <v>2</v>
      </c>
      <c r="O55" s="59"/>
      <c r="P55" s="65">
        <f t="shared" si="14"/>
        <v>100431000</v>
      </c>
      <c r="Q55" s="65">
        <f t="shared" si="15"/>
        <v>301293000</v>
      </c>
      <c r="R55" s="62">
        <f t="shared" si="3"/>
        <v>0</v>
      </c>
      <c r="S55" s="62">
        <f t="shared" si="4"/>
        <v>401724000</v>
      </c>
      <c r="T55" s="65" t="s">
        <v>40</v>
      </c>
      <c r="U55" s="65">
        <v>10000</v>
      </c>
      <c r="V55" s="66">
        <f t="shared" si="11"/>
        <v>11159000</v>
      </c>
      <c r="W55" s="62">
        <f t="shared" si="10"/>
        <v>11159000</v>
      </c>
      <c r="X55" s="62">
        <f t="shared" si="19"/>
        <v>412883000</v>
      </c>
      <c r="Y55" s="29"/>
      <c r="Z55" s="67"/>
    </row>
    <row r="56" s="27" customFormat="1" ht="127.5" customHeight="1" spans="1:27">
      <c r="A56" s="59">
        <f>COUNTA($A$5:A55)</f>
        <v>44</v>
      </c>
      <c r="B56" s="60" t="s">
        <v>159</v>
      </c>
      <c r="C56" s="61">
        <v>6</v>
      </c>
      <c r="D56" s="62">
        <v>4896</v>
      </c>
      <c r="E56" s="61">
        <v>8</v>
      </c>
      <c r="F56" s="61">
        <v>53</v>
      </c>
      <c r="G56" s="63">
        <v>3598.3</v>
      </c>
      <c r="H56" s="61" t="s">
        <v>49</v>
      </c>
      <c r="I56" s="61">
        <v>53</v>
      </c>
      <c r="J56" s="61" t="s">
        <v>39</v>
      </c>
      <c r="K56" s="63">
        <v>92.8</v>
      </c>
      <c r="L56" s="63">
        <v>92.8</v>
      </c>
      <c r="M56" s="64">
        <f t="shared" si="18"/>
        <v>0.0189542483660131</v>
      </c>
      <c r="N56" s="59">
        <f t="shared" ref="N56:N57" si="20">IF(M56&lt;10,2,IF(M56&lt;20,3,IF(M56&lt;30,5,IF(M56&gt;=70,12,IF(M56&gt;=30,6)))))</f>
        <v>2</v>
      </c>
      <c r="O56" s="59"/>
      <c r="P56" s="65">
        <f t="shared" si="14"/>
        <v>8352000</v>
      </c>
      <c r="Q56" s="65">
        <f t="shared" si="15"/>
        <v>25056000</v>
      </c>
      <c r="R56" s="62">
        <f t="shared" ref="R56:R57" si="21">N56*O56*30*17000</f>
        <v>0</v>
      </c>
      <c r="S56" s="62">
        <f t="shared" ref="S56:S57" si="22">+P56+Q56+R56</f>
        <v>33408000</v>
      </c>
      <c r="T56" s="65" t="s">
        <v>40</v>
      </c>
      <c r="U56" s="65">
        <v>10000</v>
      </c>
      <c r="V56" s="66">
        <f t="shared" si="11"/>
        <v>928000</v>
      </c>
      <c r="W56" s="62">
        <f t="shared" si="10"/>
        <v>928000</v>
      </c>
      <c r="X56" s="62">
        <f t="shared" si="19"/>
        <v>34336000</v>
      </c>
      <c r="Y56" s="29"/>
      <c r="Z56" s="67"/>
    </row>
    <row r="57" s="27" customFormat="1" ht="109.5" customHeight="1" spans="1:27">
      <c r="A57" s="59">
        <f>COUNTA($A$5:A56)</f>
        <v>45</v>
      </c>
      <c r="B57" s="60" t="s">
        <v>161</v>
      </c>
      <c r="C57" s="61">
        <v>4</v>
      </c>
      <c r="D57" s="62">
        <v>3264</v>
      </c>
      <c r="E57" s="61">
        <v>7</v>
      </c>
      <c r="F57" s="61">
        <v>11</v>
      </c>
      <c r="G57" s="63">
        <v>2206.4</v>
      </c>
      <c r="H57" s="61">
        <v>7</v>
      </c>
      <c r="I57" s="61">
        <v>11</v>
      </c>
      <c r="J57" s="61" t="s">
        <v>39</v>
      </c>
      <c r="K57" s="63">
        <v>7.8</v>
      </c>
      <c r="L57" s="63">
        <v>7.8</v>
      </c>
      <c r="M57" s="64">
        <f t="shared" si="18"/>
        <v>0.00238970588235294</v>
      </c>
      <c r="N57" s="59">
        <f t="shared" si="20"/>
        <v>2</v>
      </c>
      <c r="O57" s="59"/>
      <c r="P57" s="65">
        <f t="shared" si="14"/>
        <v>702000</v>
      </c>
      <c r="Q57" s="65">
        <f t="shared" si="15"/>
        <v>2106000</v>
      </c>
      <c r="R57" s="62">
        <f t="shared" si="21"/>
        <v>0</v>
      </c>
      <c r="S57" s="62">
        <f t="shared" si="22"/>
        <v>2808000</v>
      </c>
      <c r="T57" s="65" t="s">
        <v>40</v>
      </c>
      <c r="U57" s="65">
        <v>10000</v>
      </c>
      <c r="V57" s="66">
        <f t="shared" si="11"/>
        <v>78000</v>
      </c>
      <c r="W57" s="62">
        <f t="shared" si="10"/>
        <v>78000</v>
      </c>
      <c r="X57" s="62">
        <f t="shared" si="19"/>
        <v>2886000</v>
      </c>
      <c r="Y57" s="29"/>
      <c r="Z57" s="67"/>
    </row>
  </sheetData>
  <autoFilter xmlns:etc="http://www.wps.cn/officeDocument/2017/etCustomData" ref="A5:AA57" etc:filterBottomFollowUsedRange="0">
    <extLst/>
  </autoFilter>
  <mergeCells count="129">
    <mergeCell ref="A1:X1"/>
    <mergeCell ref="A2:X2"/>
    <mergeCell ref="E3:G3"/>
    <mergeCell ref="H3:J3"/>
    <mergeCell ref="P3:S3"/>
    <mergeCell ref="T3:W3"/>
    <mergeCell ref="A3:A4"/>
    <mergeCell ref="A11:A12"/>
    <mergeCell ref="A19:A20"/>
    <mergeCell ref="A22:A23"/>
    <mergeCell ref="A25:A26"/>
    <mergeCell ref="A28:A29"/>
    <mergeCell ref="A38:A39"/>
    <mergeCell ref="A46:A47"/>
    <mergeCell ref="B3:B4"/>
    <mergeCell ref="B11:B12"/>
    <mergeCell ref="B19:B20"/>
    <mergeCell ref="B22:B23"/>
    <mergeCell ref="B25:B26"/>
    <mergeCell ref="B28:B29"/>
    <mergeCell ref="B38:B39"/>
    <mergeCell ref="B46:B47"/>
    <mergeCell ref="C3:C4"/>
    <mergeCell ref="C11:C12"/>
    <mergeCell ref="C19:C20"/>
    <mergeCell ref="C22:C23"/>
    <mergeCell ref="C25:C26"/>
    <mergeCell ref="C28:C29"/>
    <mergeCell ref="C38:C39"/>
    <mergeCell ref="C46:C47"/>
    <mergeCell ref="D3:D4"/>
    <mergeCell ref="D11:D12"/>
    <mergeCell ref="D19:D20"/>
    <mergeCell ref="D22:D23"/>
    <mergeCell ref="D25:D26"/>
    <mergeCell ref="D28:D29"/>
    <mergeCell ref="D38:D39"/>
    <mergeCell ref="D46:D47"/>
    <mergeCell ref="K3:K4"/>
    <mergeCell ref="L3:L4"/>
    <mergeCell ref="L11:L12"/>
    <mergeCell ref="L19:L20"/>
    <mergeCell ref="L22:L23"/>
    <mergeCell ref="L25:L26"/>
    <mergeCell ref="L28:L29"/>
    <mergeCell ref="L38:L39"/>
    <mergeCell ref="L46:L47"/>
    <mergeCell ref="M3:M4"/>
    <mergeCell ref="M11:M12"/>
    <mergeCell ref="M19:M20"/>
    <mergeCell ref="M22:M23"/>
    <mergeCell ref="M25:M26"/>
    <mergeCell ref="M28:M29"/>
    <mergeCell ref="M38:M39"/>
    <mergeCell ref="M46:M47"/>
    <mergeCell ref="N3:N4"/>
    <mergeCell ref="N11:N12"/>
    <mergeCell ref="N19:N20"/>
    <mergeCell ref="N22:N23"/>
    <mergeCell ref="N25:N26"/>
    <mergeCell ref="N28:N29"/>
    <mergeCell ref="N38:N39"/>
    <mergeCell ref="N46:N47"/>
    <mergeCell ref="O3:O4"/>
    <mergeCell ref="O11:O12"/>
    <mergeCell ref="O19:O20"/>
    <mergeCell ref="O22:O23"/>
    <mergeCell ref="O25:O26"/>
    <mergeCell ref="O28:O29"/>
    <mergeCell ref="O38:O39"/>
    <mergeCell ref="O46:O47"/>
    <mergeCell ref="P11:P12"/>
    <mergeCell ref="P19:P20"/>
    <mergeCell ref="P22:P23"/>
    <mergeCell ref="P25:P26"/>
    <mergeCell ref="P28:P29"/>
    <mergeCell ref="P38:P39"/>
    <mergeCell ref="P46:P47"/>
    <mergeCell ref="Q11:Q12"/>
    <mergeCell ref="Q19:Q20"/>
    <mergeCell ref="Q22:Q23"/>
    <mergeCell ref="Q25:Q26"/>
    <mergeCell ref="Q28:Q29"/>
    <mergeCell ref="Q38:Q39"/>
    <mergeCell ref="Q46:Q47"/>
    <mergeCell ref="R11:R12"/>
    <mergeCell ref="R19:R20"/>
    <mergeCell ref="R22:R23"/>
    <mergeCell ref="R25:R26"/>
    <mergeCell ref="R28:R29"/>
    <mergeCell ref="R38:R39"/>
    <mergeCell ref="R46:R47"/>
    <mergeCell ref="S11:S12"/>
    <mergeCell ref="S19:S20"/>
    <mergeCell ref="S22:S23"/>
    <mergeCell ref="S25:S26"/>
    <mergeCell ref="S28:S29"/>
    <mergeCell ref="S38:S39"/>
    <mergeCell ref="S46:S47"/>
    <mergeCell ref="T11:T12"/>
    <mergeCell ref="T19:T20"/>
    <mergeCell ref="T22:T23"/>
    <mergeCell ref="T25:T26"/>
    <mergeCell ref="T28:T29"/>
    <mergeCell ref="T38:T39"/>
    <mergeCell ref="T46:T47"/>
    <mergeCell ref="U11:U12"/>
    <mergeCell ref="U19:U20"/>
    <mergeCell ref="U22:U23"/>
    <mergeCell ref="U25:U26"/>
    <mergeCell ref="U28:U29"/>
    <mergeCell ref="U38:U39"/>
    <mergeCell ref="U46:U47"/>
    <mergeCell ref="V19:V20"/>
    <mergeCell ref="W11:W12"/>
    <mergeCell ref="W19:W20"/>
    <mergeCell ref="W22:W23"/>
    <mergeCell ref="W25:W26"/>
    <mergeCell ref="W28:W29"/>
    <mergeCell ref="W38:W39"/>
    <mergeCell ref="W46:W47"/>
    <mergeCell ref="X3:X4"/>
    <mergeCell ref="X11:X12"/>
    <mergeCell ref="X19:X20"/>
    <mergeCell ref="X22:X23"/>
    <mergeCell ref="X25:X26"/>
    <mergeCell ref="X28:X29"/>
    <mergeCell ref="X38:X39"/>
    <mergeCell ref="X46:X47"/>
  </mergeCells>
  <conditionalFormatting sqref="A18">
    <cfRule type="duplicateValues" dxfId="0" priority="57"/>
  </conditionalFormatting>
  <conditionalFormatting sqref="A19">
    <cfRule type="duplicateValues" dxfId="0" priority="59"/>
  </conditionalFormatting>
  <conditionalFormatting sqref="A6:A8">
    <cfRule type="duplicateValues" dxfId="0" priority="51"/>
  </conditionalFormatting>
  <conditionalFormatting sqref="A53:A57">
    <cfRule type="duplicateValues" dxfId="0" priority="73"/>
  </conditionalFormatting>
  <conditionalFormatting sqref="A9:A11 A13:A17">
    <cfRule type="duplicateValues" dxfId="0" priority="53"/>
  </conditionalFormatting>
  <conditionalFormatting sqref="A48:A52 A21:A22 A24:A25 A30:A38 A27:A28 A40:A46">
    <cfRule type="duplicateValues" dxfId="0" priority="61"/>
  </conditionalFormatting>
  <pageMargins left="0.5" right="0.48" top="0.5" bottom="0.5" header="0.3" footer="0.3"/>
  <pageSetup paperSize="8" scale="5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4"/>
  <sheetViews>
    <sheetView topLeftCell="D43" workbookViewId="0">
      <selection activeCell="M62" sqref="M62"/>
    </sheetView>
  </sheetViews>
  <sheetFormatPr defaultColWidth="9.14285714285714" defaultRowHeight="15"/>
  <cols>
    <col min="1" max="1" width="9.14285714285714" style="1"/>
    <col min="2" max="2" width="27.1428571428571" style="1" customWidth="1"/>
    <col min="3" max="3" width="14.5714285714286" style="1" customWidth="1"/>
    <col min="4" max="4" width="12.2857142857143" style="1" customWidth="1"/>
    <col min="5" max="5" width="10.8571428571429" style="1" customWidth="1"/>
    <col min="6" max="8" width="9.14285714285714" style="1"/>
    <col min="9" max="9" width="9.14285714285714" style="1" customWidth="1"/>
    <col min="10" max="10" width="14.1428571428571" style="1" customWidth="1"/>
    <col min="11" max="11" width="15.8571428571429" style="1" customWidth="1"/>
    <col min="12" max="16384" width="9.14285714285714" style="1"/>
  </cols>
  <sheetData>
    <row r="1" ht="15.75"/>
    <row r="2" ht="24.75" spans="1:5">
      <c r="A2" s="2" t="s">
        <v>178</v>
      </c>
      <c r="B2" s="3" t="s">
        <v>179</v>
      </c>
      <c r="C2" s="3" t="s">
        <v>27</v>
      </c>
      <c r="D2" s="3" t="s">
        <v>180</v>
      </c>
      <c r="E2" s="3" t="s">
        <v>181</v>
      </c>
    </row>
    <row r="3" ht="15.75" spans="1:5">
      <c r="A3" s="4" t="s">
        <v>182</v>
      </c>
      <c r="B3" s="5" t="s">
        <v>183</v>
      </c>
      <c r="C3" s="6"/>
      <c r="D3" s="7"/>
      <c r="E3" s="6"/>
    </row>
    <row r="4" ht="15.75" spans="1:5">
      <c r="A4" s="8" t="s">
        <v>184</v>
      </c>
      <c r="B4" s="9" t="s">
        <v>185</v>
      </c>
      <c r="C4" s="6"/>
      <c r="D4" s="7"/>
      <c r="E4" s="6"/>
    </row>
    <row r="5" ht="15.75" spans="1:5">
      <c r="A5" s="4">
        <v>1</v>
      </c>
      <c r="B5" s="5" t="s">
        <v>186</v>
      </c>
      <c r="C5" s="10" t="s">
        <v>187</v>
      </c>
      <c r="D5" s="11">
        <v>10</v>
      </c>
      <c r="E5" s="6"/>
    </row>
    <row r="6" ht="24.75" spans="1:5">
      <c r="A6" s="4">
        <v>2</v>
      </c>
      <c r="B6" s="5" t="s">
        <v>188</v>
      </c>
      <c r="C6" s="6"/>
      <c r="D6" s="7"/>
      <c r="E6" s="6"/>
    </row>
    <row r="7" ht="24.75" spans="1:5">
      <c r="A7" s="12">
        <v>2.1</v>
      </c>
      <c r="B7" s="13" t="s">
        <v>189</v>
      </c>
      <c r="C7" s="14" t="s">
        <v>190</v>
      </c>
      <c r="D7" s="15">
        <v>10</v>
      </c>
      <c r="E7" s="14"/>
    </row>
    <row r="8" ht="15.75" spans="1:5">
      <c r="A8" s="12">
        <v>2.2</v>
      </c>
      <c r="B8" s="13" t="s">
        <v>191</v>
      </c>
      <c r="C8" s="14" t="s">
        <v>192</v>
      </c>
      <c r="D8" s="15">
        <v>15</v>
      </c>
      <c r="E8" s="14"/>
    </row>
    <row r="9" ht="48.75" spans="1:5">
      <c r="A9" s="4">
        <v>3</v>
      </c>
      <c r="B9" s="5" t="s">
        <v>193</v>
      </c>
      <c r="C9" s="6"/>
      <c r="D9" s="7"/>
      <c r="E9" s="6"/>
    </row>
    <row r="10" ht="15.75" spans="1:5">
      <c r="A10" s="12">
        <v>3.1</v>
      </c>
      <c r="B10" s="13" t="s">
        <v>194</v>
      </c>
      <c r="C10" s="14" t="s">
        <v>190</v>
      </c>
      <c r="D10" s="15">
        <v>12.5</v>
      </c>
      <c r="E10" s="14"/>
    </row>
    <row r="11" ht="15.75" spans="1:5">
      <c r="A11" s="12">
        <v>3.2</v>
      </c>
      <c r="B11" s="13" t="s">
        <v>195</v>
      </c>
      <c r="C11" s="14" t="s">
        <v>190</v>
      </c>
      <c r="D11" s="15">
        <v>22.5</v>
      </c>
      <c r="E11" s="14"/>
    </row>
    <row r="12" ht="15.75" spans="1:5">
      <c r="A12" s="12">
        <v>3.3</v>
      </c>
      <c r="B12" s="13" t="s">
        <v>196</v>
      </c>
      <c r="C12" s="14" t="s">
        <v>192</v>
      </c>
      <c r="D12" s="15">
        <v>11</v>
      </c>
      <c r="E12" s="14"/>
    </row>
    <row r="13" ht="24.75" spans="1:5">
      <c r="A13" s="12">
        <v>3.4</v>
      </c>
      <c r="B13" s="13" t="s">
        <v>197</v>
      </c>
      <c r="C13" s="14" t="s">
        <v>192</v>
      </c>
      <c r="D13" s="15">
        <v>12.5</v>
      </c>
      <c r="E13" s="14"/>
    </row>
    <row r="14" ht="15.75" spans="1:5">
      <c r="A14" s="4">
        <v>4</v>
      </c>
      <c r="B14" s="5" t="s">
        <v>198</v>
      </c>
      <c r="C14" s="10" t="s">
        <v>187</v>
      </c>
      <c r="D14" s="11">
        <v>20</v>
      </c>
      <c r="E14" s="6"/>
    </row>
    <row r="15" ht="15.75" spans="1:5">
      <c r="A15" s="4">
        <v>5</v>
      </c>
      <c r="B15" s="5" t="s">
        <v>199</v>
      </c>
      <c r="C15" s="10" t="s">
        <v>187</v>
      </c>
      <c r="D15" s="11">
        <v>24</v>
      </c>
      <c r="E15" s="6"/>
    </row>
    <row r="16" ht="15.75" spans="1:5">
      <c r="A16" s="4">
        <v>6</v>
      </c>
      <c r="B16" s="5" t="s">
        <v>200</v>
      </c>
      <c r="C16" s="10" t="s">
        <v>187</v>
      </c>
      <c r="D16" s="11">
        <v>28.2</v>
      </c>
      <c r="E16" s="6"/>
    </row>
    <row r="17" ht="15.75" spans="1:5">
      <c r="A17" s="4">
        <v>7</v>
      </c>
      <c r="B17" s="5" t="s">
        <v>201</v>
      </c>
      <c r="C17" s="10" t="s">
        <v>187</v>
      </c>
      <c r="D17" s="11">
        <v>35</v>
      </c>
      <c r="E17" s="6"/>
    </row>
    <row r="18" ht="15.75" spans="1:5">
      <c r="A18" s="4">
        <v>8</v>
      </c>
      <c r="B18" s="5" t="s">
        <v>202</v>
      </c>
      <c r="C18" s="10" t="s">
        <v>187</v>
      </c>
      <c r="D18" s="11">
        <v>23</v>
      </c>
      <c r="E18" s="6"/>
    </row>
    <row r="19" ht="15.75" spans="1:5">
      <c r="A19" s="4">
        <v>9</v>
      </c>
      <c r="B19" s="5" t="s">
        <v>203</v>
      </c>
      <c r="C19" s="10" t="s">
        <v>187</v>
      </c>
      <c r="D19" s="11">
        <v>24</v>
      </c>
      <c r="E19" s="6"/>
    </row>
    <row r="20" ht="15.75" spans="1:5">
      <c r="A20" s="4">
        <v>10</v>
      </c>
      <c r="B20" s="5" t="s">
        <v>204</v>
      </c>
      <c r="C20" s="10" t="s">
        <v>187</v>
      </c>
      <c r="D20" s="11">
        <v>24</v>
      </c>
      <c r="E20" s="6"/>
    </row>
    <row r="21" ht="15.75" spans="1:5">
      <c r="A21" s="4">
        <v>11</v>
      </c>
      <c r="B21" s="5" t="s">
        <v>205</v>
      </c>
      <c r="C21" s="10" t="s">
        <v>187</v>
      </c>
      <c r="D21" s="11">
        <v>42</v>
      </c>
      <c r="E21" s="6"/>
    </row>
    <row r="22" ht="15.75" spans="1:5">
      <c r="A22" s="4">
        <v>12</v>
      </c>
      <c r="B22" s="5" t="s">
        <v>206</v>
      </c>
      <c r="C22" s="10" t="s">
        <v>187</v>
      </c>
      <c r="D22" s="11">
        <v>17.5</v>
      </c>
      <c r="E22" s="6"/>
    </row>
    <row r="23" ht="15.75" spans="1:5">
      <c r="A23" s="4">
        <v>13</v>
      </c>
      <c r="B23" s="5" t="s">
        <v>207</v>
      </c>
      <c r="C23" s="10" t="s">
        <v>187</v>
      </c>
      <c r="D23" s="11" t="s">
        <v>208</v>
      </c>
      <c r="E23" s="6"/>
    </row>
    <row r="24" ht="15.75" spans="1:5">
      <c r="A24" s="4">
        <v>14</v>
      </c>
      <c r="B24" s="5" t="s">
        <v>209</v>
      </c>
      <c r="C24" s="10" t="s">
        <v>187</v>
      </c>
      <c r="D24" s="11">
        <v>28</v>
      </c>
      <c r="E24" s="6"/>
    </row>
    <row r="25" ht="15.75" spans="1:5">
      <c r="A25" s="4">
        <v>15</v>
      </c>
      <c r="B25" s="5" t="s">
        <v>210</v>
      </c>
      <c r="C25" s="10" t="s">
        <v>187</v>
      </c>
      <c r="D25" s="11">
        <v>24</v>
      </c>
      <c r="E25" s="6"/>
    </row>
    <row r="26" ht="15.75" spans="1:5">
      <c r="A26" s="4">
        <v>16</v>
      </c>
      <c r="B26" s="5" t="s">
        <v>211</v>
      </c>
      <c r="C26" s="10" t="s">
        <v>187</v>
      </c>
      <c r="D26" s="11">
        <v>23</v>
      </c>
      <c r="E26" s="6"/>
    </row>
    <row r="27" ht="15.75" spans="1:5">
      <c r="A27" s="4">
        <v>17</v>
      </c>
      <c r="B27" s="5" t="s">
        <v>212</v>
      </c>
      <c r="C27" s="10" t="s">
        <v>187</v>
      </c>
      <c r="D27" s="11">
        <v>20</v>
      </c>
      <c r="E27" s="6"/>
    </row>
    <row r="28" ht="15.75" spans="1:5">
      <c r="A28" s="4">
        <v>18</v>
      </c>
      <c r="B28" s="5" t="s">
        <v>213</v>
      </c>
      <c r="C28" s="10" t="s">
        <v>187</v>
      </c>
      <c r="D28" s="11">
        <v>11</v>
      </c>
      <c r="E28" s="6"/>
    </row>
    <row r="29" ht="15.75" spans="1:5">
      <c r="A29" s="4">
        <v>19</v>
      </c>
      <c r="B29" s="5" t="s">
        <v>214</v>
      </c>
      <c r="C29" s="6"/>
      <c r="D29" s="7"/>
      <c r="E29" s="6"/>
    </row>
    <row r="30" ht="15.75" spans="1:5">
      <c r="A30" s="12">
        <v>19.1</v>
      </c>
      <c r="B30" s="13" t="s">
        <v>215</v>
      </c>
      <c r="C30" s="14" t="s">
        <v>190</v>
      </c>
      <c r="D30" s="15">
        <v>20</v>
      </c>
      <c r="E30" s="14"/>
    </row>
    <row r="31" ht="15.75" spans="1:5">
      <c r="A31" s="12">
        <v>19.2</v>
      </c>
      <c r="B31" s="13" t="s">
        <v>216</v>
      </c>
      <c r="C31" s="14" t="s">
        <v>190</v>
      </c>
      <c r="D31" s="15">
        <v>36</v>
      </c>
      <c r="E31" s="14"/>
    </row>
    <row r="32" ht="15.75" spans="1:5">
      <c r="A32" s="4">
        <v>20</v>
      </c>
      <c r="B32" s="5" t="s">
        <v>217</v>
      </c>
      <c r="C32" s="6"/>
      <c r="D32" s="7"/>
      <c r="E32" s="6"/>
    </row>
    <row r="33" ht="15.75" spans="1:5">
      <c r="A33" s="12">
        <v>20.1</v>
      </c>
      <c r="B33" s="13" t="s">
        <v>218</v>
      </c>
      <c r="C33" s="14" t="s">
        <v>190</v>
      </c>
      <c r="D33" s="15">
        <v>92</v>
      </c>
      <c r="E33" s="6"/>
    </row>
    <row r="34" ht="15.75" spans="1:5">
      <c r="A34" s="12">
        <v>20.2</v>
      </c>
      <c r="B34" s="13" t="s">
        <v>219</v>
      </c>
      <c r="C34" s="14" t="s">
        <v>192</v>
      </c>
      <c r="D34" s="15">
        <v>107</v>
      </c>
      <c r="E34" s="6"/>
    </row>
    <row r="35" ht="15.75" spans="1:5">
      <c r="A35" s="4">
        <v>21</v>
      </c>
      <c r="B35" s="5" t="s">
        <v>220</v>
      </c>
      <c r="C35" s="6"/>
      <c r="D35" s="7"/>
      <c r="E35" s="6"/>
    </row>
    <row r="36" ht="15.75" spans="1:5">
      <c r="A36" s="12">
        <v>21.1</v>
      </c>
      <c r="B36" s="13" t="s">
        <v>221</v>
      </c>
      <c r="C36" s="14" t="s">
        <v>192</v>
      </c>
      <c r="D36" s="15">
        <v>57</v>
      </c>
      <c r="E36" s="6"/>
    </row>
    <row r="37" ht="15.75" spans="1:5">
      <c r="A37" s="12">
        <v>21.2</v>
      </c>
      <c r="B37" s="13" t="s">
        <v>222</v>
      </c>
      <c r="C37" s="14" t="s">
        <v>192</v>
      </c>
      <c r="D37" s="15">
        <v>59</v>
      </c>
      <c r="E37" s="6"/>
    </row>
    <row r="38" ht="15.75" spans="1:5">
      <c r="A38" s="12">
        <v>21.3</v>
      </c>
      <c r="B38" s="13" t="s">
        <v>223</v>
      </c>
      <c r="C38" s="14" t="s">
        <v>192</v>
      </c>
      <c r="D38" s="15">
        <v>139</v>
      </c>
      <c r="E38" s="6"/>
    </row>
    <row r="39" ht="15.75" spans="1:5">
      <c r="A39" s="12">
        <v>21.4</v>
      </c>
      <c r="B39" s="13" t="s">
        <v>224</v>
      </c>
      <c r="C39" s="14" t="s">
        <v>192</v>
      </c>
      <c r="D39" s="15">
        <v>200</v>
      </c>
      <c r="E39" s="6"/>
    </row>
    <row r="40" ht="15.75" spans="1:5">
      <c r="A40" s="12">
        <v>21.5</v>
      </c>
      <c r="B40" s="13" t="s">
        <v>225</v>
      </c>
      <c r="C40" s="14" t="s">
        <v>192</v>
      </c>
      <c r="D40" s="15">
        <v>98.5</v>
      </c>
      <c r="E40" s="6"/>
    </row>
    <row r="41" ht="15.75" spans="1:5">
      <c r="A41" s="12">
        <v>21.6</v>
      </c>
      <c r="B41" s="13" t="s">
        <v>226</v>
      </c>
      <c r="C41" s="14" t="s">
        <v>192</v>
      </c>
      <c r="D41" s="15">
        <v>77</v>
      </c>
      <c r="E41" s="6"/>
    </row>
    <row r="42" ht="15.75" spans="1:5">
      <c r="A42" s="12">
        <v>21.7</v>
      </c>
      <c r="B42" s="13" t="s">
        <v>227</v>
      </c>
      <c r="C42" s="14" t="s">
        <v>192</v>
      </c>
      <c r="D42" s="15">
        <v>94</v>
      </c>
      <c r="E42" s="6"/>
    </row>
    <row r="43" ht="15.75" spans="1:5">
      <c r="A43" s="12">
        <v>21.8</v>
      </c>
      <c r="B43" s="13" t="s">
        <v>228</v>
      </c>
      <c r="C43" s="14" t="s">
        <v>192</v>
      </c>
      <c r="D43" s="15">
        <v>168</v>
      </c>
      <c r="E43" s="6"/>
    </row>
    <row r="44" ht="15.75" spans="1:5">
      <c r="A44" s="12">
        <v>21.9</v>
      </c>
      <c r="B44" s="13" t="s">
        <v>229</v>
      </c>
      <c r="C44" s="14" t="s">
        <v>192</v>
      </c>
      <c r="D44" s="15">
        <v>17</v>
      </c>
      <c r="E44" s="10"/>
    </row>
    <row r="45" ht="15.75" spans="1:5">
      <c r="A45" s="12">
        <v>21.1</v>
      </c>
      <c r="B45" s="13" t="s">
        <v>230</v>
      </c>
      <c r="C45" s="14" t="s">
        <v>192</v>
      </c>
      <c r="D45" s="15">
        <v>50</v>
      </c>
      <c r="E45" s="14"/>
    </row>
    <row r="46" ht="15.75" spans="1:5">
      <c r="A46" s="12">
        <v>21.11</v>
      </c>
      <c r="B46" s="13" t="s">
        <v>231</v>
      </c>
      <c r="C46" s="14" t="s">
        <v>192</v>
      </c>
      <c r="D46" s="15">
        <v>12.5</v>
      </c>
      <c r="E46" s="14"/>
    </row>
    <row r="47" ht="15.75" spans="1:5">
      <c r="A47" s="12">
        <v>21.12</v>
      </c>
      <c r="B47" s="13" t="s">
        <v>232</v>
      </c>
      <c r="C47" s="14" t="s">
        <v>192</v>
      </c>
      <c r="D47" s="15">
        <v>10</v>
      </c>
      <c r="E47" s="10"/>
    </row>
    <row r="48" ht="15.75" spans="1:5">
      <c r="A48" s="4">
        <v>22</v>
      </c>
      <c r="B48" s="5" t="s">
        <v>233</v>
      </c>
      <c r="C48" s="6"/>
      <c r="D48" s="7"/>
      <c r="E48" s="10" t="s">
        <v>234</v>
      </c>
    </row>
    <row r="49" ht="15.75" spans="1:11">
      <c r="A49" s="12">
        <v>22.1</v>
      </c>
      <c r="B49" s="13" t="s">
        <v>235</v>
      </c>
      <c r="C49" s="14" t="s">
        <v>236</v>
      </c>
      <c r="D49" s="15">
        <v>100</v>
      </c>
      <c r="E49" s="14"/>
    </row>
    <row r="50" ht="24.75" spans="1:11">
      <c r="A50" s="12">
        <v>22.2</v>
      </c>
      <c r="B50" s="13" t="s">
        <v>237</v>
      </c>
      <c r="C50" s="14" t="s">
        <v>236</v>
      </c>
      <c r="D50" s="15">
        <v>250</v>
      </c>
      <c r="E50" s="14"/>
    </row>
    <row r="51" ht="24.75" spans="1:11">
      <c r="A51" s="12">
        <v>22.3</v>
      </c>
      <c r="B51" s="13" t="s">
        <v>238</v>
      </c>
      <c r="C51" s="14" t="s">
        <v>236</v>
      </c>
      <c r="D51" s="15">
        <v>500</v>
      </c>
      <c r="E51" s="14"/>
    </row>
    <row r="52" ht="15.75" spans="1:11">
      <c r="A52" s="4" t="s">
        <v>239</v>
      </c>
      <c r="B52" s="5" t="s">
        <v>240</v>
      </c>
      <c r="C52" s="6"/>
      <c r="D52" s="7"/>
      <c r="E52" s="6"/>
    </row>
    <row r="53" ht="15.75" spans="1:11">
      <c r="A53" s="8" t="s">
        <v>184</v>
      </c>
      <c r="B53" s="9" t="s">
        <v>241</v>
      </c>
      <c r="C53" s="10"/>
      <c r="D53" s="11"/>
      <c r="E53" s="10"/>
    </row>
    <row r="54" ht="24.75" spans="1:11">
      <c r="A54" s="16">
        <v>23</v>
      </c>
      <c r="B54" s="5" t="s">
        <v>242</v>
      </c>
      <c r="C54" s="10"/>
      <c r="D54" s="10"/>
      <c r="E54" s="10" t="s">
        <v>243</v>
      </c>
    </row>
    <row r="55" ht="24.75" spans="1:11">
      <c r="A55" s="4"/>
      <c r="B55" s="5" t="s">
        <v>244</v>
      </c>
      <c r="C55" s="10"/>
      <c r="D55" s="10"/>
      <c r="E55" s="10" t="s">
        <v>245</v>
      </c>
    </row>
    <row r="56" ht="24.75" spans="1:11">
      <c r="A56" s="17"/>
      <c r="B56" s="18" t="s">
        <v>246</v>
      </c>
      <c r="C56" s="10" t="s">
        <v>247</v>
      </c>
      <c r="D56" s="11">
        <v>180</v>
      </c>
      <c r="E56" s="10"/>
      <c r="J56" s="19"/>
      <c r="K56" s="19"/>
    </row>
    <row r="57" ht="15.75" spans="1:11">
      <c r="A57" s="20"/>
      <c r="B57" s="18" t="s">
        <v>248</v>
      </c>
      <c r="C57" s="10" t="s">
        <v>247</v>
      </c>
      <c r="D57" s="11">
        <v>370</v>
      </c>
      <c r="E57" s="10"/>
      <c r="J57" s="19"/>
      <c r="K57" s="19"/>
    </row>
    <row r="58" ht="15.75" spans="1:11">
      <c r="A58" s="20"/>
      <c r="B58" s="18" t="s">
        <v>249</v>
      </c>
      <c r="C58" s="10" t="s">
        <v>247</v>
      </c>
      <c r="D58" s="11" t="s">
        <v>250</v>
      </c>
      <c r="E58" s="10"/>
      <c r="J58" s="19"/>
      <c r="K58" s="19"/>
    </row>
    <row r="59" ht="15.75" spans="1:11">
      <c r="A59" s="20"/>
      <c r="B59" s="18" t="s">
        <v>251</v>
      </c>
      <c r="C59" s="10" t="s">
        <v>247</v>
      </c>
      <c r="D59" s="11" t="s">
        <v>252</v>
      </c>
      <c r="E59" s="10"/>
      <c r="J59" s="19"/>
      <c r="K59" s="19"/>
    </row>
    <row r="60" ht="15.75" spans="1:11">
      <c r="A60" s="20"/>
      <c r="B60" s="18" t="s">
        <v>253</v>
      </c>
      <c r="C60" s="10" t="s">
        <v>247</v>
      </c>
      <c r="D60" s="11" t="s">
        <v>254</v>
      </c>
      <c r="E60" s="10"/>
      <c r="J60" s="19"/>
      <c r="K60" s="19"/>
    </row>
    <row r="61" ht="15.75" spans="1:11">
      <c r="A61" s="20"/>
      <c r="B61" s="18" t="s">
        <v>255</v>
      </c>
      <c r="C61" s="10" t="s">
        <v>247</v>
      </c>
      <c r="D61" s="11" t="s">
        <v>256</v>
      </c>
      <c r="E61" s="10"/>
      <c r="J61" s="19"/>
      <c r="K61" s="19"/>
    </row>
    <row r="62" ht="15.75" spans="1:11">
      <c r="A62" s="21"/>
      <c r="B62" s="18" t="s">
        <v>257</v>
      </c>
      <c r="C62" s="10" t="s">
        <v>247</v>
      </c>
      <c r="D62" s="11" t="s">
        <v>258</v>
      </c>
      <c r="E62" s="10"/>
      <c r="J62" s="19"/>
      <c r="K62" s="19"/>
    </row>
    <row r="63" ht="15.75" spans="1:11">
      <c r="A63" s="4">
        <v>24</v>
      </c>
      <c r="B63" s="5" t="s">
        <v>259</v>
      </c>
      <c r="C63" s="10"/>
      <c r="D63" s="10"/>
      <c r="E63" s="10" t="s">
        <v>260</v>
      </c>
      <c r="J63" s="19"/>
      <c r="K63" s="19"/>
    </row>
    <row r="64" ht="24.75" spans="1:11">
      <c r="A64" s="17"/>
      <c r="B64" s="18" t="s">
        <v>246</v>
      </c>
      <c r="C64" s="10" t="s">
        <v>247</v>
      </c>
      <c r="D64" s="11">
        <v>180</v>
      </c>
      <c r="E64" s="10"/>
      <c r="J64" s="19"/>
      <c r="K64" s="19"/>
    </row>
    <row r="65" ht="15.75" spans="1:11">
      <c r="A65" s="20"/>
      <c r="B65" s="18" t="s">
        <v>261</v>
      </c>
      <c r="C65" s="10" t="s">
        <v>247</v>
      </c>
      <c r="D65" s="11">
        <v>250</v>
      </c>
      <c r="E65" s="10"/>
      <c r="J65" s="19"/>
      <c r="K65" s="19"/>
    </row>
    <row r="66" ht="15.75" spans="1:11">
      <c r="A66" s="20"/>
      <c r="B66" s="18" t="s">
        <v>262</v>
      </c>
      <c r="C66" s="10" t="s">
        <v>247</v>
      </c>
      <c r="D66" s="11">
        <v>500</v>
      </c>
      <c r="E66" s="10"/>
    </row>
    <row r="67" ht="15.75" spans="1:11">
      <c r="A67" s="20"/>
      <c r="B67" s="18" t="s">
        <v>263</v>
      </c>
      <c r="C67" s="10" t="s">
        <v>247</v>
      </c>
      <c r="D67" s="11" t="s">
        <v>264</v>
      </c>
      <c r="E67" s="10"/>
    </row>
    <row r="68" ht="15.75" spans="1:11">
      <c r="A68" s="20"/>
      <c r="B68" s="18" t="s">
        <v>265</v>
      </c>
      <c r="C68" s="10" t="s">
        <v>247</v>
      </c>
      <c r="D68" s="11" t="s">
        <v>266</v>
      </c>
      <c r="E68" s="10"/>
    </row>
    <row r="69" ht="15.75" spans="1:11">
      <c r="A69" s="20"/>
      <c r="B69" s="18" t="s">
        <v>267</v>
      </c>
      <c r="C69" s="10" t="s">
        <v>247</v>
      </c>
      <c r="D69" s="11" t="s">
        <v>268</v>
      </c>
      <c r="E69" s="10"/>
    </row>
    <row r="70" ht="15.75" spans="1:11">
      <c r="A70" s="20"/>
      <c r="B70" s="18" t="s">
        <v>269</v>
      </c>
      <c r="C70" s="10" t="s">
        <v>247</v>
      </c>
      <c r="D70" s="11" t="s">
        <v>270</v>
      </c>
      <c r="E70" s="10"/>
    </row>
    <row r="71" ht="15.75" spans="1:11">
      <c r="A71" s="21"/>
      <c r="B71" s="18" t="s">
        <v>271</v>
      </c>
      <c r="C71" s="10" t="s">
        <v>247</v>
      </c>
      <c r="D71" s="11" t="s">
        <v>272</v>
      </c>
      <c r="E71" s="10"/>
    </row>
    <row r="72" ht="24.75" spans="1:11">
      <c r="A72" s="4">
        <v>25</v>
      </c>
      <c r="B72" s="5" t="s">
        <v>273</v>
      </c>
      <c r="C72" s="10"/>
      <c r="D72" s="10"/>
      <c r="E72" s="10" t="s">
        <v>274</v>
      </c>
    </row>
    <row r="73" ht="24.75" spans="1:11">
      <c r="A73" s="16"/>
      <c r="B73" s="18" t="s">
        <v>246</v>
      </c>
      <c r="C73" s="10" t="s">
        <v>247</v>
      </c>
      <c r="D73" s="11">
        <v>110</v>
      </c>
      <c r="E73" s="10"/>
    </row>
    <row r="74" ht="15.75" spans="1:11">
      <c r="A74" s="22"/>
      <c r="B74" s="18" t="s">
        <v>248</v>
      </c>
      <c r="C74" s="10" t="s">
        <v>247</v>
      </c>
      <c r="D74" s="11">
        <v>350</v>
      </c>
      <c r="E74" s="10"/>
    </row>
    <row r="75" ht="15.75" spans="1:11">
      <c r="A75" s="22"/>
      <c r="B75" s="18" t="s">
        <v>275</v>
      </c>
      <c r="C75" s="10" t="s">
        <v>247</v>
      </c>
      <c r="D75" s="11" t="s">
        <v>276</v>
      </c>
      <c r="E75" s="10"/>
    </row>
    <row r="76" ht="15.75" spans="1:11">
      <c r="A76" s="22"/>
      <c r="B76" s="18" t="s">
        <v>277</v>
      </c>
      <c r="C76" s="10" t="s">
        <v>247</v>
      </c>
      <c r="D76" s="11" t="s">
        <v>278</v>
      </c>
      <c r="E76" s="10"/>
    </row>
    <row r="77" ht="15.75" spans="1:11">
      <c r="A77" s="22"/>
      <c r="B77" s="18" t="s">
        <v>279</v>
      </c>
      <c r="C77" s="10" t="s">
        <v>247</v>
      </c>
      <c r="D77" s="11" t="s">
        <v>280</v>
      </c>
      <c r="E77" s="10"/>
    </row>
    <row r="78" ht="15.75" spans="1:11">
      <c r="A78" s="4"/>
      <c r="B78" s="18" t="s">
        <v>281</v>
      </c>
      <c r="C78" s="10" t="s">
        <v>247</v>
      </c>
      <c r="D78" s="11" t="s">
        <v>282</v>
      </c>
      <c r="E78" s="10"/>
    </row>
    <row r="79" ht="24.75" spans="1:11">
      <c r="A79" s="4">
        <v>26</v>
      </c>
      <c r="B79" s="5" t="s">
        <v>283</v>
      </c>
      <c r="C79" s="10"/>
      <c r="D79" s="10"/>
      <c r="E79" s="10" t="s">
        <v>284</v>
      </c>
    </row>
    <row r="80" ht="24.75" spans="1:11">
      <c r="A80" s="16"/>
      <c r="B80" s="18" t="s">
        <v>246</v>
      </c>
      <c r="C80" s="10" t="s">
        <v>247</v>
      </c>
      <c r="D80" s="11" t="s">
        <v>285</v>
      </c>
      <c r="E80" s="10"/>
    </row>
    <row r="81" ht="15.75" spans="1:5">
      <c r="A81" s="22"/>
      <c r="B81" s="18" t="s">
        <v>248</v>
      </c>
      <c r="C81" s="10" t="s">
        <v>247</v>
      </c>
      <c r="D81" s="11">
        <v>300</v>
      </c>
      <c r="E81" s="10"/>
    </row>
    <row r="82" ht="15.75" spans="1:5">
      <c r="A82" s="22"/>
      <c r="B82" s="18" t="s">
        <v>275</v>
      </c>
      <c r="C82" s="10" t="s">
        <v>247</v>
      </c>
      <c r="D82" s="11">
        <v>900</v>
      </c>
      <c r="E82" s="10"/>
    </row>
    <row r="83" ht="15.75" spans="1:5">
      <c r="A83" s="22"/>
      <c r="B83" s="18" t="s">
        <v>277</v>
      </c>
      <c r="C83" s="10" t="s">
        <v>247</v>
      </c>
      <c r="D83" s="11" t="s">
        <v>266</v>
      </c>
      <c r="E83" s="10"/>
    </row>
    <row r="84" ht="15.75" spans="1:5">
      <c r="A84" s="22"/>
      <c r="B84" s="18" t="s">
        <v>279</v>
      </c>
      <c r="C84" s="10" t="s">
        <v>247</v>
      </c>
      <c r="D84" s="11" t="s">
        <v>268</v>
      </c>
      <c r="E84" s="10"/>
    </row>
    <row r="85" ht="15.75" spans="1:5">
      <c r="A85" s="4"/>
      <c r="B85" s="18" t="s">
        <v>281</v>
      </c>
      <c r="C85" s="10" t="s">
        <v>247</v>
      </c>
      <c r="D85" s="11" t="s">
        <v>280</v>
      </c>
      <c r="E85" s="10"/>
    </row>
    <row r="86" ht="24.75" spans="1:5">
      <c r="A86" s="4">
        <v>27</v>
      </c>
      <c r="B86" s="5" t="s">
        <v>286</v>
      </c>
      <c r="C86" s="10"/>
      <c r="D86" s="11"/>
      <c r="E86" s="10" t="s">
        <v>287</v>
      </c>
    </row>
    <row r="87" ht="15.75" spans="1:5">
      <c r="A87" s="16"/>
      <c r="B87" s="18" t="s">
        <v>288</v>
      </c>
      <c r="C87" s="10" t="s">
        <v>289</v>
      </c>
      <c r="D87" s="11">
        <v>150</v>
      </c>
      <c r="E87" s="10"/>
    </row>
    <row r="88" ht="24.75" spans="1:5">
      <c r="A88" s="4"/>
      <c r="B88" s="18" t="s">
        <v>290</v>
      </c>
      <c r="C88" s="10" t="s">
        <v>289</v>
      </c>
      <c r="D88" s="11">
        <v>200</v>
      </c>
      <c r="E88" s="10"/>
    </row>
    <row r="89" ht="15.75" spans="1:5">
      <c r="A89" s="16">
        <v>28</v>
      </c>
      <c r="B89" s="5" t="s">
        <v>291</v>
      </c>
      <c r="C89" s="10"/>
      <c r="D89" s="10"/>
      <c r="E89" s="10" t="s">
        <v>292</v>
      </c>
    </row>
    <row r="90" ht="15.75" spans="1:5">
      <c r="A90" s="22"/>
      <c r="B90" s="5" t="s">
        <v>293</v>
      </c>
      <c r="C90" s="10"/>
      <c r="D90" s="10"/>
      <c r="E90" s="10" t="s">
        <v>294</v>
      </c>
    </row>
    <row r="91" ht="15.75" spans="1:5">
      <c r="A91" s="4"/>
      <c r="B91" s="5" t="s">
        <v>295</v>
      </c>
      <c r="C91" s="10"/>
      <c r="D91" s="10"/>
      <c r="E91" s="10" t="s">
        <v>260</v>
      </c>
    </row>
    <row r="92" ht="24.75" spans="1:5">
      <c r="A92" s="16"/>
      <c r="B92" s="18" t="s">
        <v>246</v>
      </c>
      <c r="C92" s="10" t="s">
        <v>247</v>
      </c>
      <c r="D92" s="11">
        <v>70</v>
      </c>
      <c r="E92" s="10"/>
    </row>
    <row r="93" ht="15.75" spans="1:5">
      <c r="A93" s="22"/>
      <c r="B93" s="18" t="s">
        <v>296</v>
      </c>
      <c r="C93" s="10" t="s">
        <v>247</v>
      </c>
      <c r="D93" s="11">
        <v>200</v>
      </c>
      <c r="E93" s="10"/>
    </row>
    <row r="94" ht="15.75" spans="1:5">
      <c r="A94" s="22"/>
      <c r="B94" s="18" t="s">
        <v>297</v>
      </c>
      <c r="C94" s="10" t="s">
        <v>247</v>
      </c>
      <c r="D94" s="11">
        <v>500</v>
      </c>
      <c r="E94" s="10"/>
    </row>
    <row r="95" ht="15.75" spans="1:5">
      <c r="A95" s="22"/>
      <c r="B95" s="18" t="s">
        <v>298</v>
      </c>
      <c r="C95" s="10" t="s">
        <v>247</v>
      </c>
      <c r="D95" s="11">
        <v>600</v>
      </c>
      <c r="E95" s="10"/>
    </row>
    <row r="96" ht="15.75" spans="1:5">
      <c r="A96" s="22"/>
      <c r="B96" s="18" t="s">
        <v>299</v>
      </c>
      <c r="C96" s="10" t="s">
        <v>247</v>
      </c>
      <c r="D96" s="11">
        <v>800</v>
      </c>
      <c r="E96" s="10"/>
    </row>
    <row r="97" ht="15.75" spans="1:5">
      <c r="A97" s="4"/>
      <c r="B97" s="18" t="s">
        <v>257</v>
      </c>
      <c r="C97" s="10" t="s">
        <v>247</v>
      </c>
      <c r="D97" s="11" t="s">
        <v>264</v>
      </c>
      <c r="E97" s="10"/>
    </row>
    <row r="98" ht="24.75" spans="1:5">
      <c r="A98" s="4">
        <v>29</v>
      </c>
      <c r="B98" s="5" t="s">
        <v>300</v>
      </c>
      <c r="C98" s="10"/>
      <c r="D98" s="10"/>
      <c r="E98" s="10" t="s">
        <v>260</v>
      </c>
    </row>
    <row r="99" ht="24.75" spans="1:5">
      <c r="A99" s="16"/>
      <c r="B99" s="18" t="s">
        <v>246</v>
      </c>
      <c r="C99" s="10" t="s">
        <v>247</v>
      </c>
      <c r="D99" s="11">
        <v>100</v>
      </c>
      <c r="E99" s="10"/>
    </row>
    <row r="100" ht="15.75" spans="1:5">
      <c r="A100" s="22"/>
      <c r="B100" s="18" t="s">
        <v>301</v>
      </c>
      <c r="C100" s="10" t="s">
        <v>247</v>
      </c>
      <c r="D100" s="11">
        <v>230</v>
      </c>
      <c r="E100" s="10"/>
    </row>
    <row r="101" ht="15.75" spans="1:5">
      <c r="A101" s="22"/>
      <c r="B101" s="18" t="s">
        <v>302</v>
      </c>
      <c r="C101" s="10" t="s">
        <v>247</v>
      </c>
      <c r="D101" s="11">
        <v>500</v>
      </c>
      <c r="E101" s="10"/>
    </row>
    <row r="102" ht="15.75" spans="1:5">
      <c r="A102" s="22"/>
      <c r="B102" s="18" t="s">
        <v>303</v>
      </c>
      <c r="C102" s="10" t="s">
        <v>247</v>
      </c>
      <c r="D102" s="11">
        <v>850</v>
      </c>
      <c r="E102" s="10"/>
    </row>
    <row r="103" ht="15.75" spans="1:5">
      <c r="A103" s="22"/>
      <c r="B103" s="18" t="s">
        <v>304</v>
      </c>
      <c r="C103" s="10" t="s">
        <v>247</v>
      </c>
      <c r="D103" s="11" t="s">
        <v>264</v>
      </c>
      <c r="E103" s="10"/>
    </row>
    <row r="104" ht="15.75" spans="1:5">
      <c r="A104" s="4"/>
      <c r="B104" s="18" t="s">
        <v>257</v>
      </c>
      <c r="C104" s="10" t="s">
        <v>247</v>
      </c>
      <c r="D104" s="11" t="s">
        <v>305</v>
      </c>
      <c r="E104" s="10"/>
    </row>
    <row r="105" ht="15.75" spans="1:5">
      <c r="A105" s="16">
        <v>30</v>
      </c>
      <c r="B105" s="5" t="s">
        <v>306</v>
      </c>
      <c r="C105" s="10"/>
      <c r="D105" s="10"/>
      <c r="E105" s="10" t="s">
        <v>307</v>
      </c>
    </row>
    <row r="106" ht="15.75" spans="1:5">
      <c r="A106" s="4"/>
      <c r="B106" s="5" t="s">
        <v>308</v>
      </c>
      <c r="C106" s="10"/>
      <c r="D106" s="10"/>
      <c r="E106" s="10" t="s">
        <v>309</v>
      </c>
    </row>
    <row r="107" ht="24.75" spans="1:5">
      <c r="A107" s="16"/>
      <c r="B107" s="18" t="s">
        <v>246</v>
      </c>
      <c r="C107" s="10" t="s">
        <v>247</v>
      </c>
      <c r="D107" s="11">
        <v>70</v>
      </c>
      <c r="E107" s="10"/>
    </row>
    <row r="108" ht="15.75" spans="1:5">
      <c r="A108" s="22"/>
      <c r="B108" s="18" t="s">
        <v>310</v>
      </c>
      <c r="C108" s="10" t="s">
        <v>247</v>
      </c>
      <c r="D108" s="11">
        <v>200</v>
      </c>
      <c r="E108" s="10"/>
    </row>
    <row r="109" ht="15.75" spans="1:5">
      <c r="A109" s="22"/>
      <c r="B109" s="18" t="s">
        <v>251</v>
      </c>
      <c r="C109" s="10" t="s">
        <v>247</v>
      </c>
      <c r="D109" s="11">
        <v>500</v>
      </c>
      <c r="E109" s="10"/>
    </row>
    <row r="110" ht="15.75" spans="1:5">
      <c r="A110" s="22"/>
      <c r="B110" s="18" t="s">
        <v>279</v>
      </c>
      <c r="C110" s="10" t="s">
        <v>247</v>
      </c>
      <c r="D110" s="11">
        <v>700</v>
      </c>
      <c r="E110" s="10"/>
    </row>
    <row r="111" ht="15.75" spans="1:5">
      <c r="A111" s="4"/>
      <c r="B111" s="18" t="s">
        <v>281</v>
      </c>
      <c r="C111" s="10" t="s">
        <v>247</v>
      </c>
      <c r="D111" s="11" t="s">
        <v>264</v>
      </c>
      <c r="E111" s="10"/>
    </row>
    <row r="112" ht="15.75" spans="1:5">
      <c r="A112" s="16">
        <v>31</v>
      </c>
      <c r="B112" s="5" t="s">
        <v>311</v>
      </c>
      <c r="C112" s="10"/>
      <c r="D112" s="10"/>
      <c r="E112" s="10" t="s">
        <v>312</v>
      </c>
    </row>
    <row r="113" ht="15.75" spans="1:5">
      <c r="A113" s="22"/>
      <c r="B113" s="5" t="s">
        <v>313</v>
      </c>
      <c r="C113" s="10"/>
      <c r="D113" s="10"/>
      <c r="E113" s="10" t="s">
        <v>314</v>
      </c>
    </row>
    <row r="114" ht="15.75" spans="1:5">
      <c r="A114" s="22"/>
      <c r="B114" s="5" t="s">
        <v>315</v>
      </c>
      <c r="C114" s="10"/>
      <c r="D114" s="10"/>
      <c r="E114" s="10" t="s">
        <v>316</v>
      </c>
    </row>
    <row r="115" ht="15.75" spans="1:5">
      <c r="A115" s="4"/>
      <c r="B115" s="5" t="s">
        <v>317</v>
      </c>
      <c r="C115" s="10"/>
      <c r="D115" s="10"/>
      <c r="E115" s="10" t="s">
        <v>318</v>
      </c>
    </row>
    <row r="116" ht="24.75" spans="1:5">
      <c r="A116" s="16"/>
      <c r="B116" s="18" t="s">
        <v>246</v>
      </c>
      <c r="C116" s="10" t="s">
        <v>247</v>
      </c>
      <c r="D116" s="11">
        <v>70</v>
      </c>
      <c r="E116" s="10"/>
    </row>
    <row r="117" ht="15.75" spans="1:5">
      <c r="A117" s="22"/>
      <c r="B117" s="18" t="s">
        <v>248</v>
      </c>
      <c r="C117" s="10" t="s">
        <v>247</v>
      </c>
      <c r="D117" s="11">
        <v>250</v>
      </c>
      <c r="E117" s="10"/>
    </row>
    <row r="118" ht="15.75" spans="1:5">
      <c r="A118" s="22"/>
      <c r="B118" s="18" t="s">
        <v>275</v>
      </c>
      <c r="C118" s="10" t="s">
        <v>247</v>
      </c>
      <c r="D118" s="11">
        <v>550</v>
      </c>
      <c r="E118" s="10"/>
    </row>
    <row r="119" ht="15.75" spans="1:5">
      <c r="A119" s="22"/>
      <c r="B119" s="18" t="s">
        <v>277</v>
      </c>
      <c r="C119" s="10" t="s">
        <v>247</v>
      </c>
      <c r="D119" s="11">
        <v>850</v>
      </c>
      <c r="E119" s="10"/>
    </row>
    <row r="120" ht="15.75" spans="1:5">
      <c r="A120" s="22"/>
      <c r="B120" s="18" t="s">
        <v>319</v>
      </c>
      <c r="C120" s="10" t="s">
        <v>247</v>
      </c>
      <c r="D120" s="11" t="s">
        <v>320</v>
      </c>
      <c r="E120" s="10"/>
    </row>
    <row r="121" ht="15.75" spans="1:5">
      <c r="A121" s="22"/>
      <c r="B121" s="18" t="s">
        <v>321</v>
      </c>
      <c r="C121" s="10" t="s">
        <v>247</v>
      </c>
      <c r="D121" s="11" t="s">
        <v>322</v>
      </c>
      <c r="E121" s="10"/>
    </row>
    <row r="122" ht="15.75" spans="1:5">
      <c r="A122" s="22"/>
      <c r="B122" s="18" t="s">
        <v>323</v>
      </c>
      <c r="C122" s="10" t="s">
        <v>247</v>
      </c>
      <c r="D122" s="11" t="s">
        <v>324</v>
      </c>
      <c r="E122" s="10"/>
    </row>
    <row r="123" ht="15.75" spans="1:5">
      <c r="A123" s="4"/>
      <c r="B123" s="18" t="s">
        <v>271</v>
      </c>
      <c r="C123" s="10" t="s">
        <v>247</v>
      </c>
      <c r="D123" s="11" t="s">
        <v>325</v>
      </c>
      <c r="E123" s="10"/>
    </row>
    <row r="124" ht="15.75" spans="1:5">
      <c r="A124" s="4">
        <v>32</v>
      </c>
      <c r="B124" s="5" t="s">
        <v>326</v>
      </c>
      <c r="C124" s="10"/>
      <c r="D124" s="10"/>
      <c r="E124" s="10" t="s">
        <v>327</v>
      </c>
    </row>
    <row r="125" ht="24.75" spans="1:5">
      <c r="A125" s="16"/>
      <c r="B125" s="18" t="s">
        <v>246</v>
      </c>
      <c r="C125" s="10" t="s">
        <v>247</v>
      </c>
      <c r="D125" s="11">
        <v>35</v>
      </c>
      <c r="E125" s="10"/>
    </row>
    <row r="126" ht="15.75" spans="1:5">
      <c r="A126" s="22"/>
      <c r="B126" s="18" t="s">
        <v>261</v>
      </c>
      <c r="C126" s="10" t="s">
        <v>247</v>
      </c>
      <c r="D126" s="11" t="s">
        <v>328</v>
      </c>
      <c r="E126" s="10"/>
    </row>
    <row r="127" ht="15.75" spans="1:5">
      <c r="A127" s="22"/>
      <c r="B127" s="18" t="s">
        <v>262</v>
      </c>
      <c r="C127" s="10" t="s">
        <v>247</v>
      </c>
      <c r="D127" s="11" t="s">
        <v>329</v>
      </c>
      <c r="E127" s="10"/>
    </row>
    <row r="128" ht="15.75" spans="1:5">
      <c r="A128" s="22"/>
      <c r="B128" s="18" t="s">
        <v>263</v>
      </c>
      <c r="C128" s="10" t="s">
        <v>247</v>
      </c>
      <c r="D128" s="11" t="s">
        <v>330</v>
      </c>
      <c r="E128" s="10"/>
    </row>
    <row r="129" ht="15.75" spans="1:5">
      <c r="A129" s="22"/>
      <c r="B129" s="18" t="s">
        <v>265</v>
      </c>
      <c r="C129" s="10" t="s">
        <v>247</v>
      </c>
      <c r="D129" s="11" t="s">
        <v>331</v>
      </c>
      <c r="E129" s="10"/>
    </row>
    <row r="130" ht="15.75" spans="1:5">
      <c r="A130" s="4"/>
      <c r="B130" s="18" t="s">
        <v>332</v>
      </c>
      <c r="C130" s="10" t="s">
        <v>247</v>
      </c>
      <c r="D130" s="11" t="s">
        <v>333</v>
      </c>
      <c r="E130" s="10"/>
    </row>
    <row r="131" ht="24.75" spans="1:5">
      <c r="A131" s="4">
        <v>33</v>
      </c>
      <c r="B131" s="5" t="s">
        <v>334</v>
      </c>
      <c r="C131" s="10"/>
      <c r="D131" s="10"/>
      <c r="E131" s="10" t="s">
        <v>335</v>
      </c>
    </row>
    <row r="132" ht="24.75" spans="1:5">
      <c r="A132" s="16"/>
      <c r="B132" s="18" t="s">
        <v>336</v>
      </c>
      <c r="C132" s="10" t="s">
        <v>337</v>
      </c>
      <c r="D132" s="11">
        <v>50</v>
      </c>
      <c r="E132" s="10"/>
    </row>
    <row r="133" ht="36.75" spans="1:5">
      <c r="A133" s="22"/>
      <c r="B133" s="18" t="s">
        <v>338</v>
      </c>
      <c r="C133" s="10" t="s">
        <v>337</v>
      </c>
      <c r="D133" s="11">
        <v>250</v>
      </c>
      <c r="E133" s="10"/>
    </row>
    <row r="134" ht="36.75" spans="1:5">
      <c r="A134" s="4"/>
      <c r="B134" s="18" t="s">
        <v>339</v>
      </c>
      <c r="C134" s="10" t="s">
        <v>337</v>
      </c>
      <c r="D134" s="11">
        <v>500</v>
      </c>
      <c r="E134" s="10"/>
    </row>
    <row r="135" ht="15.75" spans="1:5">
      <c r="A135" s="4">
        <v>34</v>
      </c>
      <c r="B135" s="5" t="s">
        <v>340</v>
      </c>
      <c r="C135" s="10"/>
      <c r="D135" s="10"/>
      <c r="E135" s="10" t="s">
        <v>292</v>
      </c>
    </row>
    <row r="136" ht="24.75" spans="1:5">
      <c r="A136" s="16"/>
      <c r="B136" s="18" t="s">
        <v>246</v>
      </c>
      <c r="C136" s="10" t="s">
        <v>247</v>
      </c>
      <c r="D136" s="11">
        <v>60</v>
      </c>
      <c r="E136" s="10"/>
    </row>
    <row r="137" ht="15.75" spans="1:5">
      <c r="A137" s="22"/>
      <c r="B137" s="18" t="s">
        <v>341</v>
      </c>
      <c r="C137" s="10" t="s">
        <v>247</v>
      </c>
      <c r="D137" s="11">
        <v>75</v>
      </c>
      <c r="E137" s="10"/>
    </row>
    <row r="138" ht="15.75" spans="1:5">
      <c r="A138" s="22"/>
      <c r="B138" s="18" t="s">
        <v>342</v>
      </c>
      <c r="C138" s="10" t="s">
        <v>247</v>
      </c>
      <c r="D138" s="11">
        <v>95</v>
      </c>
      <c r="E138" s="10"/>
    </row>
    <row r="139" ht="15.75" spans="1:5">
      <c r="A139" s="22"/>
      <c r="B139" s="18" t="s">
        <v>343</v>
      </c>
      <c r="C139" s="10" t="s">
        <v>247</v>
      </c>
      <c r="D139" s="11">
        <v>140</v>
      </c>
      <c r="E139" s="10"/>
    </row>
    <row r="140" ht="15.75" spans="1:5">
      <c r="A140" s="22"/>
      <c r="B140" s="18" t="s">
        <v>344</v>
      </c>
      <c r="C140" s="10" t="s">
        <v>247</v>
      </c>
      <c r="D140" s="11">
        <v>190</v>
      </c>
      <c r="E140" s="10"/>
    </row>
    <row r="141" ht="15.75" spans="1:5">
      <c r="A141" s="22"/>
      <c r="B141" s="18" t="s">
        <v>345</v>
      </c>
      <c r="C141" s="10" t="s">
        <v>247</v>
      </c>
      <c r="D141" s="11">
        <v>240</v>
      </c>
      <c r="E141" s="10"/>
    </row>
    <row r="142" ht="15.75" spans="1:5">
      <c r="A142" s="22"/>
      <c r="B142" s="18" t="s">
        <v>346</v>
      </c>
      <c r="C142" s="10" t="s">
        <v>247</v>
      </c>
      <c r="D142" s="11">
        <v>320</v>
      </c>
      <c r="E142" s="10"/>
    </row>
    <row r="143" ht="15.75" spans="1:5">
      <c r="A143" s="22"/>
      <c r="B143" s="18" t="s">
        <v>347</v>
      </c>
      <c r="C143" s="10" t="s">
        <v>247</v>
      </c>
      <c r="D143" s="11">
        <v>330</v>
      </c>
      <c r="E143" s="10"/>
    </row>
    <row r="144" ht="15.75" spans="1:5">
      <c r="A144" s="22"/>
      <c r="B144" s="18" t="s">
        <v>348</v>
      </c>
      <c r="C144" s="10" t="s">
        <v>247</v>
      </c>
      <c r="D144" s="11">
        <v>400</v>
      </c>
      <c r="E144" s="10"/>
    </row>
    <row r="145" ht="15.75" spans="1:5">
      <c r="A145" s="4"/>
      <c r="B145" s="18" t="s">
        <v>349</v>
      </c>
      <c r="C145" s="10" t="s">
        <v>247</v>
      </c>
      <c r="D145" s="11">
        <v>430</v>
      </c>
      <c r="E145" s="10"/>
    </row>
    <row r="146" ht="15.75" spans="1:5">
      <c r="A146" s="4">
        <v>35</v>
      </c>
      <c r="B146" s="5" t="s">
        <v>350</v>
      </c>
      <c r="C146" s="10"/>
      <c r="D146" s="11"/>
      <c r="E146" s="10" t="s">
        <v>351</v>
      </c>
    </row>
    <row r="147" ht="24.75" spans="1:5">
      <c r="A147" s="16"/>
      <c r="B147" s="18" t="s">
        <v>352</v>
      </c>
      <c r="C147" s="10" t="s">
        <v>247</v>
      </c>
      <c r="D147" s="11">
        <v>30</v>
      </c>
      <c r="E147" s="10"/>
    </row>
    <row r="148" ht="24.75" spans="1:5">
      <c r="A148" s="22"/>
      <c r="B148" s="18" t="s">
        <v>353</v>
      </c>
      <c r="C148" s="10" t="s">
        <v>247</v>
      </c>
      <c r="D148" s="11">
        <v>100</v>
      </c>
      <c r="E148" s="10"/>
    </row>
    <row r="149" ht="15.75" spans="1:5">
      <c r="A149" s="4"/>
      <c r="B149" s="18" t="s">
        <v>354</v>
      </c>
      <c r="C149" s="10" t="s">
        <v>247</v>
      </c>
      <c r="D149" s="11">
        <v>250</v>
      </c>
      <c r="E149" s="10"/>
    </row>
    <row r="150" ht="15.75" spans="1:5">
      <c r="A150" s="4">
        <v>36</v>
      </c>
      <c r="B150" s="5" t="s">
        <v>355</v>
      </c>
      <c r="C150" s="10"/>
      <c r="D150" s="11"/>
      <c r="E150" s="10" t="s">
        <v>356</v>
      </c>
    </row>
    <row r="151" ht="24.75" spans="1:5">
      <c r="A151" s="17"/>
      <c r="B151" s="18" t="s">
        <v>352</v>
      </c>
      <c r="C151" s="10" t="s">
        <v>247</v>
      </c>
      <c r="D151" s="11" t="s">
        <v>357</v>
      </c>
      <c r="E151" s="10"/>
    </row>
    <row r="152" ht="24.75" spans="1:5">
      <c r="A152" s="20"/>
      <c r="B152" s="18" t="s">
        <v>353</v>
      </c>
      <c r="C152" s="10" t="s">
        <v>247</v>
      </c>
      <c r="D152" s="11" t="s">
        <v>358</v>
      </c>
      <c r="E152" s="10"/>
    </row>
    <row r="153" ht="15.75" spans="1:5">
      <c r="A153" s="21"/>
      <c r="B153" s="18" t="s">
        <v>354</v>
      </c>
      <c r="C153" s="10" t="s">
        <v>247</v>
      </c>
      <c r="D153" s="11" t="s">
        <v>359</v>
      </c>
      <c r="E153" s="10"/>
    </row>
    <row r="154" ht="15.75" spans="1:5">
      <c r="A154" s="4">
        <v>37</v>
      </c>
      <c r="B154" s="5" t="s">
        <v>360</v>
      </c>
      <c r="C154" s="10"/>
      <c r="D154" s="11"/>
      <c r="E154" s="10" t="s">
        <v>356</v>
      </c>
    </row>
    <row r="155" ht="24.75" spans="1:5">
      <c r="A155" s="16"/>
      <c r="B155" s="18" t="s">
        <v>361</v>
      </c>
      <c r="C155" s="10" t="s">
        <v>247</v>
      </c>
      <c r="D155" s="11">
        <v>50</v>
      </c>
      <c r="E155" s="10"/>
    </row>
    <row r="156" ht="15.75" spans="1:5">
      <c r="A156" s="22"/>
      <c r="B156" s="18" t="s">
        <v>261</v>
      </c>
      <c r="C156" s="10" t="s">
        <v>247</v>
      </c>
      <c r="D156" s="11">
        <v>100</v>
      </c>
      <c r="E156" s="10"/>
    </row>
    <row r="157" ht="15.75" spans="1:5">
      <c r="A157" s="22"/>
      <c r="B157" s="18" t="s">
        <v>262</v>
      </c>
      <c r="C157" s="10" t="s">
        <v>247</v>
      </c>
      <c r="D157" s="11" t="s">
        <v>358</v>
      </c>
      <c r="E157" s="10"/>
    </row>
    <row r="158" ht="15.75" spans="1:5">
      <c r="A158" s="22"/>
      <c r="B158" s="18" t="s">
        <v>263</v>
      </c>
      <c r="C158" s="10" t="s">
        <v>247</v>
      </c>
      <c r="D158" s="11" t="s">
        <v>333</v>
      </c>
      <c r="E158" s="10"/>
    </row>
    <row r="159" ht="15.75" spans="1:5">
      <c r="A159" s="22"/>
      <c r="B159" s="18" t="s">
        <v>265</v>
      </c>
      <c r="C159" s="10" t="s">
        <v>247</v>
      </c>
      <c r="D159" s="11" t="s">
        <v>359</v>
      </c>
      <c r="E159" s="10"/>
    </row>
    <row r="160" ht="15.75" spans="1:5">
      <c r="A160" s="4"/>
      <c r="B160" s="18" t="s">
        <v>332</v>
      </c>
      <c r="C160" s="10" t="s">
        <v>247</v>
      </c>
      <c r="D160" s="11" t="s">
        <v>362</v>
      </c>
      <c r="E160" s="10"/>
    </row>
    <row r="161" ht="15.75" spans="1:5">
      <c r="A161" s="4">
        <v>38</v>
      </c>
      <c r="B161" s="5" t="s">
        <v>363</v>
      </c>
      <c r="C161" s="10"/>
      <c r="D161" s="10"/>
      <c r="E161" s="10" t="s">
        <v>364</v>
      </c>
    </row>
    <row r="162" ht="24.75" spans="1:5">
      <c r="A162" s="16"/>
      <c r="B162" s="18" t="s">
        <v>365</v>
      </c>
      <c r="C162" s="10" t="s">
        <v>247</v>
      </c>
      <c r="D162" s="11">
        <v>50</v>
      </c>
      <c r="E162" s="10"/>
    </row>
    <row r="163" ht="15.75" spans="1:5">
      <c r="A163" s="22"/>
      <c r="B163" s="18" t="s">
        <v>366</v>
      </c>
      <c r="C163" s="10" t="s">
        <v>247</v>
      </c>
      <c r="D163" s="11">
        <v>100</v>
      </c>
      <c r="E163" s="10"/>
    </row>
    <row r="164" ht="15.75" spans="1:5">
      <c r="A164" s="22"/>
      <c r="B164" s="18" t="s">
        <v>262</v>
      </c>
      <c r="C164" s="10" t="s">
        <v>247</v>
      </c>
      <c r="D164" s="11">
        <v>200</v>
      </c>
      <c r="E164" s="10"/>
    </row>
    <row r="165" ht="15.75" spans="1:5">
      <c r="A165" s="4"/>
      <c r="B165" s="18" t="s">
        <v>367</v>
      </c>
      <c r="C165" s="10" t="s">
        <v>247</v>
      </c>
      <c r="D165" s="11">
        <v>300</v>
      </c>
      <c r="E165" s="10"/>
    </row>
    <row r="166" ht="15.75" spans="1:5">
      <c r="A166" s="4">
        <v>39</v>
      </c>
      <c r="B166" s="5" t="s">
        <v>368</v>
      </c>
      <c r="C166" s="10"/>
      <c r="D166" s="11"/>
      <c r="E166" s="10"/>
    </row>
    <row r="167" ht="36.75" spans="1:5">
      <c r="A167" s="12">
        <v>39.1</v>
      </c>
      <c r="B167" s="13" t="s">
        <v>369</v>
      </c>
      <c r="C167" s="10"/>
      <c r="D167" s="11"/>
      <c r="E167" s="10" t="s">
        <v>356</v>
      </c>
    </row>
    <row r="168" ht="24.75" spans="1:5">
      <c r="A168" s="16"/>
      <c r="B168" s="18" t="s">
        <v>370</v>
      </c>
      <c r="C168" s="10" t="s">
        <v>247</v>
      </c>
      <c r="D168" s="11">
        <v>100</v>
      </c>
      <c r="E168" s="10"/>
    </row>
    <row r="169" ht="15.75" spans="1:5">
      <c r="A169" s="22"/>
      <c r="B169" s="18" t="s">
        <v>371</v>
      </c>
      <c r="C169" s="10" t="s">
        <v>247</v>
      </c>
      <c r="D169" s="11">
        <v>300</v>
      </c>
      <c r="E169" s="10"/>
    </row>
    <row r="170" ht="15.75" spans="1:5">
      <c r="A170" s="22"/>
      <c r="B170" s="18" t="s">
        <v>372</v>
      </c>
      <c r="C170" s="10" t="s">
        <v>247</v>
      </c>
      <c r="D170" s="11">
        <v>600</v>
      </c>
      <c r="E170" s="10"/>
    </row>
    <row r="171" ht="15.75" spans="1:5">
      <c r="A171" s="4"/>
      <c r="B171" s="18" t="s">
        <v>373</v>
      </c>
      <c r="C171" s="10" t="s">
        <v>247</v>
      </c>
      <c r="D171" s="11">
        <v>750</v>
      </c>
      <c r="E171" s="10"/>
    </row>
    <row r="172" ht="15.75" spans="1:5">
      <c r="A172" s="12">
        <v>39.2</v>
      </c>
      <c r="B172" s="13" t="s">
        <v>374</v>
      </c>
      <c r="C172" s="10"/>
      <c r="D172" s="11"/>
      <c r="E172" s="10" t="s">
        <v>375</v>
      </c>
    </row>
    <row r="173" ht="24.75" spans="1:5">
      <c r="A173" s="16"/>
      <c r="B173" s="18" t="s">
        <v>376</v>
      </c>
      <c r="C173" s="10" t="s">
        <v>247</v>
      </c>
      <c r="D173" s="11">
        <v>50</v>
      </c>
      <c r="E173" s="10"/>
    </row>
    <row r="174" ht="15.75" spans="1:5">
      <c r="A174" s="22"/>
      <c r="B174" s="18" t="s">
        <v>377</v>
      </c>
      <c r="C174" s="10" t="s">
        <v>247</v>
      </c>
      <c r="D174" s="11">
        <v>80</v>
      </c>
      <c r="E174" s="10"/>
    </row>
    <row r="175" ht="15.75" spans="1:5">
      <c r="A175" s="22"/>
      <c r="B175" s="18" t="s">
        <v>378</v>
      </c>
      <c r="C175" s="10" t="s">
        <v>247</v>
      </c>
      <c r="D175" s="11">
        <v>150</v>
      </c>
      <c r="E175" s="10"/>
    </row>
    <row r="176" ht="15.75" spans="1:5">
      <c r="A176" s="22"/>
      <c r="B176" s="18" t="s">
        <v>379</v>
      </c>
      <c r="C176" s="10" t="s">
        <v>247</v>
      </c>
      <c r="D176" s="11">
        <v>250</v>
      </c>
      <c r="E176" s="10"/>
    </row>
    <row r="177" ht="15.75" spans="1:5">
      <c r="A177" s="22"/>
      <c r="B177" s="18" t="s">
        <v>380</v>
      </c>
      <c r="C177" s="10" t="s">
        <v>247</v>
      </c>
      <c r="D177" s="11">
        <v>350</v>
      </c>
      <c r="E177" s="10"/>
    </row>
    <row r="178" ht="15.75" spans="1:5">
      <c r="A178" s="22"/>
      <c r="B178" s="18" t="s">
        <v>381</v>
      </c>
      <c r="C178" s="10" t="s">
        <v>247</v>
      </c>
      <c r="D178" s="11">
        <v>450</v>
      </c>
      <c r="E178" s="10"/>
    </row>
    <row r="179" ht="15.75" spans="1:5">
      <c r="A179" s="22"/>
      <c r="B179" s="18" t="s">
        <v>382</v>
      </c>
      <c r="C179" s="10" t="s">
        <v>247</v>
      </c>
      <c r="D179" s="11">
        <v>550</v>
      </c>
      <c r="E179" s="10"/>
    </row>
    <row r="180" ht="15.75" spans="1:5">
      <c r="A180" s="4"/>
      <c r="B180" s="18" t="s">
        <v>257</v>
      </c>
      <c r="C180" s="10" t="s">
        <v>247</v>
      </c>
      <c r="D180" s="11">
        <v>650</v>
      </c>
      <c r="E180" s="10"/>
    </row>
    <row r="181" ht="15.75" spans="1:5">
      <c r="A181" s="12">
        <v>39.3</v>
      </c>
      <c r="B181" s="13" t="s">
        <v>383</v>
      </c>
      <c r="C181" s="10"/>
      <c r="D181" s="11"/>
      <c r="E181" s="10" t="s">
        <v>375</v>
      </c>
    </row>
    <row r="182" ht="24.75" spans="1:5">
      <c r="A182" s="16"/>
      <c r="B182" s="18" t="s">
        <v>376</v>
      </c>
      <c r="C182" s="10" t="s">
        <v>247</v>
      </c>
      <c r="D182" s="11">
        <v>50</v>
      </c>
      <c r="E182" s="10"/>
    </row>
    <row r="183" ht="15.75" spans="1:5">
      <c r="A183" s="22"/>
      <c r="B183" s="18" t="s">
        <v>378</v>
      </c>
      <c r="C183" s="10" t="s">
        <v>247</v>
      </c>
      <c r="D183" s="11">
        <v>80</v>
      </c>
      <c r="E183" s="10"/>
    </row>
    <row r="184" ht="15.75" spans="1:5">
      <c r="A184" s="22"/>
      <c r="B184" s="18" t="s">
        <v>379</v>
      </c>
      <c r="C184" s="10" t="s">
        <v>247</v>
      </c>
      <c r="D184" s="11">
        <v>130</v>
      </c>
      <c r="E184" s="10"/>
    </row>
    <row r="185" ht="15.75" spans="1:5">
      <c r="A185" s="22"/>
      <c r="B185" s="18" t="s">
        <v>380</v>
      </c>
      <c r="C185" s="10" t="s">
        <v>247</v>
      </c>
      <c r="D185" s="11">
        <v>220</v>
      </c>
      <c r="E185" s="10"/>
    </row>
    <row r="186" ht="15.75" spans="1:5">
      <c r="A186" s="22"/>
      <c r="B186" s="18" t="s">
        <v>381</v>
      </c>
      <c r="C186" s="10" t="s">
        <v>247</v>
      </c>
      <c r="D186" s="11">
        <v>300</v>
      </c>
      <c r="E186" s="10"/>
    </row>
    <row r="187" ht="15.75" spans="1:5">
      <c r="A187" s="22"/>
      <c r="B187" s="18" t="s">
        <v>382</v>
      </c>
      <c r="C187" s="10" t="s">
        <v>247</v>
      </c>
      <c r="D187" s="11">
        <v>500</v>
      </c>
      <c r="E187" s="10"/>
    </row>
    <row r="188" ht="15.75" spans="1:5">
      <c r="A188" s="4"/>
      <c r="B188" s="18" t="s">
        <v>257</v>
      </c>
      <c r="C188" s="10" t="s">
        <v>247</v>
      </c>
      <c r="D188" s="11">
        <v>650</v>
      </c>
      <c r="E188" s="10"/>
    </row>
    <row r="189" ht="15.75" spans="1:5">
      <c r="A189" s="12">
        <v>39.4</v>
      </c>
      <c r="B189" s="13" t="s">
        <v>384</v>
      </c>
      <c r="C189" s="10"/>
      <c r="D189" s="11"/>
      <c r="E189" s="10" t="s">
        <v>356</v>
      </c>
    </row>
    <row r="190" ht="24.75" spans="1:5">
      <c r="A190" s="16"/>
      <c r="B190" s="18" t="s">
        <v>385</v>
      </c>
      <c r="C190" s="10" t="s">
        <v>247</v>
      </c>
      <c r="D190" s="11">
        <v>50</v>
      </c>
      <c r="E190" s="10"/>
    </row>
    <row r="191" ht="15.75" spans="1:5">
      <c r="A191" s="22"/>
      <c r="B191" s="18" t="s">
        <v>386</v>
      </c>
      <c r="C191" s="10" t="s">
        <v>247</v>
      </c>
      <c r="D191" s="11">
        <v>100</v>
      </c>
      <c r="E191" s="10"/>
    </row>
    <row r="192" ht="15.75" spans="1:5">
      <c r="A192" s="22"/>
      <c r="B192" s="18" t="s">
        <v>387</v>
      </c>
      <c r="C192" s="10" t="s">
        <v>247</v>
      </c>
      <c r="D192" s="11">
        <v>150</v>
      </c>
      <c r="E192" s="10"/>
    </row>
    <row r="193" ht="15.75" spans="1:5">
      <c r="A193" s="22"/>
      <c r="B193" s="18" t="s">
        <v>388</v>
      </c>
      <c r="C193" s="10" t="s">
        <v>247</v>
      </c>
      <c r="D193" s="11">
        <v>250</v>
      </c>
      <c r="E193" s="10"/>
    </row>
    <row r="194" ht="36.75" spans="1:5">
      <c r="A194" s="22"/>
      <c r="B194" s="13" t="s">
        <v>389</v>
      </c>
      <c r="C194" s="10"/>
      <c r="D194" s="11"/>
      <c r="E194" s="10" t="s">
        <v>356</v>
      </c>
    </row>
    <row r="195" ht="24.75" spans="1:5">
      <c r="A195" s="22"/>
      <c r="B195" s="18" t="s">
        <v>390</v>
      </c>
      <c r="C195" s="10" t="s">
        <v>247</v>
      </c>
      <c r="D195" s="11">
        <v>50</v>
      </c>
      <c r="E195" s="10"/>
    </row>
    <row r="196" ht="15.75" spans="1:5">
      <c r="A196" s="22"/>
      <c r="B196" s="18" t="s">
        <v>391</v>
      </c>
      <c r="C196" s="10" t="s">
        <v>247</v>
      </c>
      <c r="D196" s="11">
        <v>70</v>
      </c>
      <c r="E196" s="10"/>
    </row>
    <row r="197" ht="15.75" spans="1:5">
      <c r="A197" s="22"/>
      <c r="B197" s="18" t="s">
        <v>392</v>
      </c>
      <c r="C197" s="10" t="s">
        <v>247</v>
      </c>
      <c r="D197" s="11">
        <v>100</v>
      </c>
      <c r="E197" s="10"/>
    </row>
    <row r="198" ht="15.75" spans="1:5">
      <c r="A198" s="22"/>
      <c r="B198" s="18" t="s">
        <v>393</v>
      </c>
      <c r="C198" s="10" t="s">
        <v>247</v>
      </c>
      <c r="D198" s="11">
        <v>120</v>
      </c>
      <c r="E198" s="10"/>
    </row>
    <row r="199" ht="15.75" spans="1:5">
      <c r="A199" s="22"/>
      <c r="B199" s="18" t="s">
        <v>394</v>
      </c>
      <c r="C199" s="10" t="s">
        <v>247</v>
      </c>
      <c r="D199" s="11">
        <v>150</v>
      </c>
      <c r="E199" s="10"/>
    </row>
    <row r="200" ht="15.75" spans="1:5">
      <c r="A200" s="22"/>
      <c r="B200" s="18" t="s">
        <v>395</v>
      </c>
      <c r="C200" s="10" t="s">
        <v>247</v>
      </c>
      <c r="D200" s="11">
        <v>200</v>
      </c>
      <c r="E200" s="10"/>
    </row>
    <row r="201" ht="15.75" spans="1:5">
      <c r="A201" s="22"/>
      <c r="B201" s="18" t="s">
        <v>396</v>
      </c>
      <c r="C201" s="10" t="s">
        <v>247</v>
      </c>
      <c r="D201" s="11">
        <v>250</v>
      </c>
      <c r="E201" s="10"/>
    </row>
    <row r="202" ht="15.75" spans="1:5">
      <c r="A202" s="22"/>
      <c r="B202" s="18" t="s">
        <v>397</v>
      </c>
      <c r="C202" s="10" t="s">
        <v>247</v>
      </c>
      <c r="D202" s="11">
        <v>300</v>
      </c>
      <c r="E202" s="10"/>
    </row>
    <row r="203" ht="15.75" spans="1:5">
      <c r="A203" s="22"/>
      <c r="B203" s="18" t="s">
        <v>398</v>
      </c>
      <c r="C203" s="10" t="s">
        <v>247</v>
      </c>
      <c r="D203" s="11">
        <v>320</v>
      </c>
      <c r="E203" s="6"/>
    </row>
    <row r="204" ht="15.75" spans="1:5">
      <c r="A204" s="22"/>
      <c r="B204" s="18" t="s">
        <v>399</v>
      </c>
      <c r="C204" s="10" t="s">
        <v>247</v>
      </c>
      <c r="D204" s="11">
        <v>350</v>
      </c>
      <c r="E204" s="6"/>
    </row>
    <row r="205" ht="15.75" spans="1:5">
      <c r="A205" s="4"/>
      <c r="B205" s="18" t="s">
        <v>400</v>
      </c>
      <c r="C205" s="10" t="s">
        <v>247</v>
      </c>
      <c r="D205" s="11">
        <v>400</v>
      </c>
      <c r="E205" s="6"/>
    </row>
    <row r="206" ht="15.75" spans="1:5">
      <c r="A206" s="4">
        <v>40</v>
      </c>
      <c r="B206" s="5" t="s">
        <v>401</v>
      </c>
      <c r="C206" s="10" t="s">
        <v>187</v>
      </c>
      <c r="D206" s="11">
        <v>7</v>
      </c>
      <c r="E206" s="6"/>
    </row>
    <row r="207" ht="15.75" spans="1:5">
      <c r="A207" s="4">
        <v>41</v>
      </c>
      <c r="B207" s="5" t="s">
        <v>402</v>
      </c>
      <c r="C207" s="10" t="s">
        <v>187</v>
      </c>
      <c r="D207" s="11">
        <v>40</v>
      </c>
      <c r="E207" s="6"/>
    </row>
    <row r="208" ht="24.75" spans="1:5">
      <c r="A208" s="4">
        <v>42</v>
      </c>
      <c r="B208" s="5" t="s">
        <v>403</v>
      </c>
      <c r="C208" s="10"/>
      <c r="D208" s="11"/>
      <c r="E208" s="10" t="s">
        <v>356</v>
      </c>
    </row>
    <row r="209" ht="15.75" spans="1:5">
      <c r="A209" s="16"/>
      <c r="B209" s="18" t="s">
        <v>377</v>
      </c>
      <c r="C209" s="10" t="s">
        <v>247</v>
      </c>
      <c r="D209" s="11" t="s">
        <v>404</v>
      </c>
      <c r="E209" s="10"/>
    </row>
    <row r="210" ht="15.75" spans="1:5">
      <c r="A210" s="22"/>
      <c r="B210" s="18" t="s">
        <v>378</v>
      </c>
      <c r="C210" s="10" t="s">
        <v>247</v>
      </c>
      <c r="D210" s="11" t="s">
        <v>405</v>
      </c>
      <c r="E210" s="10"/>
    </row>
    <row r="211" ht="15.75" spans="1:5">
      <c r="A211" s="22"/>
      <c r="B211" s="18" t="s">
        <v>379</v>
      </c>
      <c r="C211" s="10" t="s">
        <v>247</v>
      </c>
      <c r="D211" s="11" t="s">
        <v>329</v>
      </c>
      <c r="E211" s="10"/>
    </row>
    <row r="212" ht="15.75" spans="1:5">
      <c r="A212" s="22"/>
      <c r="B212" s="18" t="s">
        <v>380</v>
      </c>
      <c r="C212" s="10" t="s">
        <v>247</v>
      </c>
      <c r="D212" s="11" t="s">
        <v>406</v>
      </c>
      <c r="E212" s="10"/>
    </row>
    <row r="213" ht="15.75" spans="1:5">
      <c r="A213" s="22"/>
      <c r="B213" s="18" t="s">
        <v>265</v>
      </c>
      <c r="C213" s="10" t="s">
        <v>247</v>
      </c>
      <c r="D213" s="11" t="s">
        <v>331</v>
      </c>
      <c r="E213" s="10"/>
    </row>
    <row r="214" ht="15.75" spans="1:5">
      <c r="A214" s="4"/>
      <c r="B214" s="18" t="s">
        <v>332</v>
      </c>
      <c r="C214" s="10" t="s">
        <v>247</v>
      </c>
      <c r="D214" s="11" t="s">
        <v>407</v>
      </c>
      <c r="E214" s="10"/>
    </row>
    <row r="215" ht="15.75" spans="1:5">
      <c r="A215" s="4">
        <v>43</v>
      </c>
      <c r="B215" s="5" t="s">
        <v>408</v>
      </c>
      <c r="C215" s="10"/>
      <c r="D215" s="11"/>
      <c r="E215" s="10" t="s">
        <v>409</v>
      </c>
    </row>
    <row r="216" ht="15.75" spans="1:5">
      <c r="A216" s="16"/>
      <c r="B216" s="18" t="s">
        <v>410</v>
      </c>
      <c r="C216" s="10" t="s">
        <v>289</v>
      </c>
      <c r="D216" s="11">
        <v>50</v>
      </c>
      <c r="E216" s="10"/>
    </row>
    <row r="217" ht="15.75" spans="1:5">
      <c r="A217" s="22"/>
      <c r="B217" s="18" t="s">
        <v>411</v>
      </c>
      <c r="C217" s="10" t="s">
        <v>289</v>
      </c>
      <c r="D217" s="11">
        <v>100</v>
      </c>
      <c r="E217" s="10"/>
    </row>
    <row r="218" ht="15.75" spans="1:5">
      <c r="A218" s="4"/>
      <c r="B218" s="18" t="s">
        <v>412</v>
      </c>
      <c r="C218" s="10" t="s">
        <v>289</v>
      </c>
      <c r="D218" s="11">
        <v>150</v>
      </c>
      <c r="E218" s="10"/>
    </row>
    <row r="219" ht="15.75" spans="1:5">
      <c r="A219" s="4">
        <v>44</v>
      </c>
      <c r="B219" s="5" t="s">
        <v>413</v>
      </c>
      <c r="C219" s="10"/>
      <c r="D219" s="11"/>
      <c r="E219" s="10"/>
    </row>
    <row r="220" ht="15.75" spans="1:5">
      <c r="A220" s="12">
        <v>44.1</v>
      </c>
      <c r="B220" s="13" t="s">
        <v>414</v>
      </c>
      <c r="C220" s="10" t="s">
        <v>187</v>
      </c>
      <c r="D220" s="11">
        <v>40</v>
      </c>
      <c r="E220" s="10" t="s">
        <v>415</v>
      </c>
    </row>
    <row r="221" ht="15.75" spans="1:5">
      <c r="A221" s="12">
        <v>44.2</v>
      </c>
      <c r="B221" s="13" t="s">
        <v>416</v>
      </c>
      <c r="C221" s="10" t="s">
        <v>187</v>
      </c>
      <c r="D221" s="11">
        <v>18</v>
      </c>
      <c r="E221" s="10" t="s">
        <v>417</v>
      </c>
    </row>
    <row r="222" ht="15.75" spans="1:5">
      <c r="A222" s="4" t="s">
        <v>418</v>
      </c>
      <c r="B222" s="5" t="s">
        <v>419</v>
      </c>
      <c r="C222" s="10"/>
      <c r="D222" s="11"/>
      <c r="E222" s="10"/>
    </row>
    <row r="223" ht="15.75" spans="1:5">
      <c r="A223" s="4">
        <v>45</v>
      </c>
      <c r="B223" s="5" t="s">
        <v>420</v>
      </c>
      <c r="C223" s="10"/>
      <c r="D223" s="11"/>
      <c r="E223" s="10"/>
    </row>
    <row r="224" ht="15.75" spans="1:5">
      <c r="A224" s="12">
        <v>45.1</v>
      </c>
      <c r="B224" s="13" t="s">
        <v>421</v>
      </c>
      <c r="C224" s="14" t="s">
        <v>192</v>
      </c>
      <c r="D224" s="15">
        <v>18.5</v>
      </c>
      <c r="E224" s="10"/>
    </row>
    <row r="225" ht="24.75" spans="1:5">
      <c r="A225" s="12">
        <v>45.2</v>
      </c>
      <c r="B225" s="13" t="s">
        <v>422</v>
      </c>
      <c r="C225" s="14" t="s">
        <v>192</v>
      </c>
      <c r="D225" s="15">
        <v>20</v>
      </c>
      <c r="E225" s="10"/>
    </row>
    <row r="226" ht="24.75" spans="1:5">
      <c r="A226" s="12">
        <v>45.3</v>
      </c>
      <c r="B226" s="13" t="s">
        <v>423</v>
      </c>
      <c r="C226" s="14" t="s">
        <v>192</v>
      </c>
      <c r="D226" s="15">
        <v>30</v>
      </c>
      <c r="E226" s="10"/>
    </row>
    <row r="227" ht="24.75" spans="1:5">
      <c r="A227" s="12">
        <v>45.4</v>
      </c>
      <c r="B227" s="13" t="s">
        <v>424</v>
      </c>
      <c r="C227" s="14" t="s">
        <v>192</v>
      </c>
      <c r="D227" s="15">
        <v>20</v>
      </c>
      <c r="E227" s="10"/>
    </row>
    <row r="228" ht="15.75" spans="1:5">
      <c r="A228" s="12">
        <v>45.5</v>
      </c>
      <c r="B228" s="13" t="s">
        <v>425</v>
      </c>
      <c r="C228" s="14" t="s">
        <v>192</v>
      </c>
      <c r="D228" s="15">
        <v>20</v>
      </c>
      <c r="E228" s="10"/>
    </row>
    <row r="229" ht="15.75" spans="1:5">
      <c r="A229" s="4" t="s">
        <v>426</v>
      </c>
      <c r="B229" s="5" t="s">
        <v>427</v>
      </c>
      <c r="C229" s="10"/>
      <c r="D229" s="11"/>
      <c r="E229" s="10"/>
    </row>
    <row r="230" ht="15.75" spans="1:5">
      <c r="A230" s="4">
        <v>46</v>
      </c>
      <c r="B230" s="9" t="s">
        <v>428</v>
      </c>
      <c r="C230" s="10"/>
      <c r="D230" s="11"/>
      <c r="E230" s="17" t="s">
        <v>429</v>
      </c>
    </row>
    <row r="231" ht="48.75" spans="1:5">
      <c r="A231" s="16"/>
      <c r="B231" s="13" t="s">
        <v>430</v>
      </c>
      <c r="C231" s="10"/>
      <c r="D231" s="11"/>
      <c r="E231" s="21"/>
    </row>
    <row r="232" ht="15.75" spans="1:5">
      <c r="A232" s="22"/>
      <c r="B232" s="18" t="s">
        <v>431</v>
      </c>
      <c r="C232" s="10" t="s">
        <v>247</v>
      </c>
      <c r="D232" s="11">
        <v>35</v>
      </c>
      <c r="E232" s="10"/>
    </row>
    <row r="233" ht="15.75" spans="1:5">
      <c r="A233" s="22"/>
      <c r="B233" s="18" t="s">
        <v>366</v>
      </c>
      <c r="C233" s="10" t="s">
        <v>247</v>
      </c>
      <c r="D233" s="11">
        <v>88</v>
      </c>
      <c r="E233" s="10"/>
    </row>
    <row r="234" ht="15.75" spans="1:5">
      <c r="A234" s="22"/>
      <c r="B234" s="18" t="s">
        <v>262</v>
      </c>
      <c r="C234" s="10" t="s">
        <v>247</v>
      </c>
      <c r="D234" s="11">
        <v>230</v>
      </c>
      <c r="E234" s="10"/>
    </row>
    <row r="235" ht="15.75" spans="1:5">
      <c r="A235" s="22"/>
      <c r="B235" s="18" t="s">
        <v>263</v>
      </c>
      <c r="C235" s="10" t="s">
        <v>247</v>
      </c>
      <c r="D235" s="11">
        <v>400</v>
      </c>
      <c r="E235" s="10"/>
    </row>
    <row r="236" ht="15.75" spans="1:5">
      <c r="A236" s="22"/>
      <c r="B236" s="18" t="s">
        <v>265</v>
      </c>
      <c r="C236" s="10" t="s">
        <v>247</v>
      </c>
      <c r="D236" s="11">
        <v>560</v>
      </c>
      <c r="E236" s="10"/>
    </row>
    <row r="237" ht="15.75" spans="1:5">
      <c r="A237" s="22"/>
      <c r="B237" s="18" t="s">
        <v>267</v>
      </c>
      <c r="C237" s="10" t="s">
        <v>247</v>
      </c>
      <c r="D237" s="11">
        <v>710</v>
      </c>
      <c r="E237" s="10"/>
    </row>
    <row r="238" ht="15.75" spans="1:5">
      <c r="A238" s="22"/>
      <c r="B238" s="18" t="s">
        <v>269</v>
      </c>
      <c r="C238" s="10" t="s">
        <v>247</v>
      </c>
      <c r="D238" s="11" t="s">
        <v>432</v>
      </c>
      <c r="E238" s="10"/>
    </row>
    <row r="239" ht="15.75" spans="1:5">
      <c r="A239" s="4"/>
      <c r="B239" s="18" t="s">
        <v>433</v>
      </c>
      <c r="C239" s="10" t="s">
        <v>247</v>
      </c>
      <c r="D239" s="11" t="s">
        <v>434</v>
      </c>
      <c r="E239" s="10"/>
    </row>
    <row r="240" ht="24.75" spans="1:5">
      <c r="A240" s="4">
        <v>47</v>
      </c>
      <c r="B240" s="9" t="s">
        <v>435</v>
      </c>
      <c r="C240" s="10"/>
      <c r="D240" s="11"/>
      <c r="E240" s="17" t="s">
        <v>436</v>
      </c>
    </row>
    <row r="241" ht="24.75" spans="1:5">
      <c r="A241" s="16"/>
      <c r="B241" s="13" t="s">
        <v>437</v>
      </c>
      <c r="C241" s="10"/>
      <c r="D241" s="11"/>
      <c r="E241" s="21"/>
    </row>
    <row r="242" ht="15.75" spans="1:5">
      <c r="A242" s="22"/>
      <c r="B242" s="18" t="s">
        <v>438</v>
      </c>
      <c r="C242" s="10" t="s">
        <v>247</v>
      </c>
      <c r="D242" s="11">
        <v>35</v>
      </c>
      <c r="E242" s="10"/>
    </row>
    <row r="243" ht="15.75" spans="1:5">
      <c r="A243" s="22"/>
      <c r="B243" s="18" t="s">
        <v>366</v>
      </c>
      <c r="C243" s="10" t="s">
        <v>247</v>
      </c>
      <c r="D243" s="11">
        <v>72</v>
      </c>
      <c r="E243" s="10"/>
    </row>
    <row r="244" ht="15.75" spans="1:5">
      <c r="A244" s="22"/>
      <c r="B244" s="18" t="s">
        <v>262</v>
      </c>
      <c r="C244" s="10" t="s">
        <v>247</v>
      </c>
      <c r="D244" s="11">
        <v>110</v>
      </c>
      <c r="E244" s="10"/>
    </row>
    <row r="245" ht="15.75" spans="1:5">
      <c r="A245" s="22"/>
      <c r="B245" s="18" t="s">
        <v>263</v>
      </c>
      <c r="C245" s="10" t="s">
        <v>247</v>
      </c>
      <c r="D245" s="11">
        <v>174</v>
      </c>
      <c r="E245" s="10"/>
    </row>
    <row r="246" ht="15.75" spans="1:5">
      <c r="A246" s="22"/>
      <c r="B246" s="18" t="s">
        <v>265</v>
      </c>
      <c r="C246" s="10" t="s">
        <v>247</v>
      </c>
      <c r="D246" s="11">
        <v>290</v>
      </c>
      <c r="E246" s="10"/>
    </row>
    <row r="247" ht="15.75" spans="1:5">
      <c r="A247" s="22"/>
      <c r="B247" s="18" t="s">
        <v>267</v>
      </c>
      <c r="C247" s="10" t="s">
        <v>247</v>
      </c>
      <c r="D247" s="11">
        <v>500</v>
      </c>
      <c r="E247" s="10"/>
    </row>
    <row r="248" ht="15.75" spans="1:5">
      <c r="A248" s="22"/>
      <c r="B248" s="18" t="s">
        <v>269</v>
      </c>
      <c r="C248" s="10" t="s">
        <v>247</v>
      </c>
      <c r="D248" s="11">
        <v>730</v>
      </c>
      <c r="E248" s="10"/>
    </row>
    <row r="249" ht="15.75" spans="1:5">
      <c r="A249" s="4"/>
      <c r="B249" s="18" t="s">
        <v>439</v>
      </c>
      <c r="C249" s="10" t="s">
        <v>247</v>
      </c>
      <c r="D249" s="11">
        <v>980</v>
      </c>
      <c r="E249" s="10"/>
    </row>
    <row r="250" ht="84.75" spans="1:5">
      <c r="A250" s="4">
        <v>48</v>
      </c>
      <c r="B250" s="5" t="s">
        <v>440</v>
      </c>
      <c r="C250" s="10"/>
      <c r="D250" s="11"/>
      <c r="E250" s="10" t="s">
        <v>441</v>
      </c>
    </row>
    <row r="251" ht="96.75" spans="1:5">
      <c r="A251" s="12">
        <v>48.1</v>
      </c>
      <c r="B251" s="18" t="s">
        <v>442</v>
      </c>
      <c r="C251" s="10"/>
      <c r="D251" s="11"/>
      <c r="E251" s="10"/>
    </row>
    <row r="252" ht="15.75" spans="1:5">
      <c r="A252" s="16"/>
      <c r="B252" s="18" t="s">
        <v>443</v>
      </c>
      <c r="C252" s="10" t="s">
        <v>247</v>
      </c>
      <c r="D252" s="11">
        <v>25</v>
      </c>
      <c r="E252" s="10"/>
    </row>
    <row r="253" ht="15.75" spans="1:5">
      <c r="A253" s="22"/>
      <c r="B253" s="18" t="s">
        <v>366</v>
      </c>
      <c r="C253" s="10" t="s">
        <v>247</v>
      </c>
      <c r="D253" s="11">
        <v>54</v>
      </c>
      <c r="E253" s="10"/>
    </row>
    <row r="254" ht="15.75" spans="1:5">
      <c r="A254" s="22"/>
      <c r="B254" s="18" t="s">
        <v>262</v>
      </c>
      <c r="C254" s="10" t="s">
        <v>247</v>
      </c>
      <c r="D254" s="11">
        <v>112</v>
      </c>
      <c r="E254" s="10"/>
    </row>
    <row r="255" ht="15.75" spans="1:5">
      <c r="A255" s="22"/>
      <c r="B255" s="18" t="s">
        <v>263</v>
      </c>
      <c r="C255" s="10" t="s">
        <v>247</v>
      </c>
      <c r="D255" s="11">
        <v>228</v>
      </c>
      <c r="E255" s="10"/>
    </row>
    <row r="256" ht="15.75" spans="1:5">
      <c r="A256" s="22"/>
      <c r="B256" s="18" t="s">
        <v>265</v>
      </c>
      <c r="C256" s="10" t="s">
        <v>247</v>
      </c>
      <c r="D256" s="11">
        <v>378</v>
      </c>
      <c r="E256" s="10"/>
    </row>
    <row r="257" ht="15.75" spans="1:5">
      <c r="A257" s="22"/>
      <c r="B257" s="18" t="s">
        <v>267</v>
      </c>
      <c r="C257" s="10" t="s">
        <v>247</v>
      </c>
      <c r="D257" s="11">
        <v>520</v>
      </c>
      <c r="E257" s="10"/>
    </row>
    <row r="258" ht="15.75" spans="1:5">
      <c r="A258" s="22"/>
      <c r="B258" s="18" t="s">
        <v>269</v>
      </c>
      <c r="C258" s="10" t="s">
        <v>247</v>
      </c>
      <c r="D258" s="11">
        <v>710</v>
      </c>
      <c r="E258" s="10"/>
    </row>
    <row r="259" ht="15.75" spans="1:5">
      <c r="A259" s="4"/>
      <c r="B259" s="18" t="s">
        <v>439</v>
      </c>
      <c r="C259" s="10" t="s">
        <v>247</v>
      </c>
      <c r="D259" s="11" t="s">
        <v>444</v>
      </c>
      <c r="E259" s="10"/>
    </row>
    <row r="260" ht="15.75" spans="1:5">
      <c r="A260" s="12">
        <v>48.2</v>
      </c>
      <c r="B260" s="18" t="s">
        <v>445</v>
      </c>
      <c r="C260" s="10"/>
      <c r="D260" s="7"/>
      <c r="E260" s="10"/>
    </row>
    <row r="261" ht="24.75" spans="1:5">
      <c r="A261" s="4"/>
      <c r="B261" s="18" t="s">
        <v>446</v>
      </c>
      <c r="C261" s="10" t="s">
        <v>247</v>
      </c>
      <c r="D261" s="11" t="s">
        <v>328</v>
      </c>
      <c r="E261" s="10"/>
    </row>
    <row r="262" ht="15.75" spans="1:5">
      <c r="A262" s="4"/>
      <c r="B262" s="18" t="s">
        <v>447</v>
      </c>
      <c r="C262" s="10" t="s">
        <v>247</v>
      </c>
      <c r="D262" s="11" t="s">
        <v>357</v>
      </c>
      <c r="E262" s="10"/>
    </row>
    <row r="263" ht="15.75" spans="1:5">
      <c r="A263" s="4"/>
      <c r="B263" s="18" t="s">
        <v>378</v>
      </c>
      <c r="C263" s="10" t="s">
        <v>247</v>
      </c>
      <c r="D263" s="11" t="s">
        <v>406</v>
      </c>
      <c r="E263" s="10"/>
    </row>
    <row r="264" ht="15.75" spans="1:5">
      <c r="A264" s="4"/>
      <c r="B264" s="18" t="s">
        <v>379</v>
      </c>
      <c r="C264" s="10" t="s">
        <v>247</v>
      </c>
      <c r="D264" s="11" t="s">
        <v>331</v>
      </c>
      <c r="E264" s="10"/>
    </row>
    <row r="265" ht="15.75" spans="1:5">
      <c r="A265" s="4"/>
      <c r="B265" s="18" t="s">
        <v>380</v>
      </c>
      <c r="C265" s="10" t="s">
        <v>247</v>
      </c>
      <c r="D265" s="11" t="s">
        <v>448</v>
      </c>
      <c r="E265" s="10"/>
    </row>
    <row r="266" ht="15.75" spans="1:5">
      <c r="A266" s="4"/>
      <c r="B266" s="18" t="s">
        <v>381</v>
      </c>
      <c r="C266" s="10" t="s">
        <v>247</v>
      </c>
      <c r="D266" s="11">
        <v>450</v>
      </c>
      <c r="E266" s="10"/>
    </row>
    <row r="267" ht="15.75" spans="1:5">
      <c r="A267" s="4"/>
      <c r="B267" s="18" t="s">
        <v>382</v>
      </c>
      <c r="C267" s="10" t="s">
        <v>247</v>
      </c>
      <c r="D267" s="11">
        <v>550</v>
      </c>
      <c r="E267" s="10"/>
    </row>
    <row r="268" ht="15.75" spans="1:5">
      <c r="A268" s="4"/>
      <c r="B268" s="18" t="s">
        <v>257</v>
      </c>
      <c r="C268" s="10" t="s">
        <v>247</v>
      </c>
      <c r="D268" s="11">
        <v>650</v>
      </c>
      <c r="E268" s="10"/>
    </row>
    <row r="269" ht="24.75" spans="1:5">
      <c r="A269" s="4" t="s">
        <v>449</v>
      </c>
      <c r="B269" s="5" t="s">
        <v>450</v>
      </c>
      <c r="C269" s="6"/>
      <c r="D269" s="7"/>
      <c r="E269" s="10"/>
    </row>
    <row r="270" ht="15.75" spans="1:5">
      <c r="A270" s="4">
        <v>49</v>
      </c>
      <c r="B270" s="5" t="s">
        <v>451</v>
      </c>
      <c r="C270" s="23"/>
      <c r="D270" s="7"/>
      <c r="E270" s="10" t="s">
        <v>452</v>
      </c>
    </row>
    <row r="271" ht="15.75" spans="1:5">
      <c r="A271" s="12">
        <v>49.1</v>
      </c>
      <c r="B271" s="13" t="s">
        <v>453</v>
      </c>
      <c r="C271" s="14" t="s">
        <v>192</v>
      </c>
      <c r="D271" s="15">
        <v>180</v>
      </c>
      <c r="E271" s="14"/>
    </row>
    <row r="272" ht="15.75" spans="1:5">
      <c r="A272" s="12">
        <v>49.2</v>
      </c>
      <c r="B272" s="13" t="s">
        <v>454</v>
      </c>
      <c r="C272" s="14" t="s">
        <v>192</v>
      </c>
      <c r="D272" s="15">
        <v>50</v>
      </c>
      <c r="E272" s="14"/>
    </row>
    <row r="273" ht="15.75" spans="1:5">
      <c r="A273" s="12">
        <v>49.3</v>
      </c>
      <c r="B273" s="13" t="s">
        <v>455</v>
      </c>
      <c r="C273" s="14" t="s">
        <v>192</v>
      </c>
      <c r="D273" s="15">
        <v>150</v>
      </c>
      <c r="E273" s="14"/>
    </row>
    <row r="274" ht="24.75" spans="1:5">
      <c r="A274" s="4">
        <v>50</v>
      </c>
      <c r="B274" s="5" t="s">
        <v>456</v>
      </c>
      <c r="C274" s="6" t="s">
        <v>457</v>
      </c>
      <c r="D274" s="7">
        <v>80</v>
      </c>
      <c r="E274" s="10" t="s">
        <v>452</v>
      </c>
    </row>
  </sheetData>
  <mergeCells count="31">
    <mergeCell ref="A54:A55"/>
    <mergeCell ref="A56:A62"/>
    <mergeCell ref="A64:A71"/>
    <mergeCell ref="A73:A78"/>
    <mergeCell ref="A80:A85"/>
    <mergeCell ref="A87:A88"/>
    <mergeCell ref="A89:A91"/>
    <mergeCell ref="A92:A97"/>
    <mergeCell ref="A99:A104"/>
    <mergeCell ref="A105:A106"/>
    <mergeCell ref="A107:A111"/>
    <mergeCell ref="A112:A115"/>
    <mergeCell ref="A116:A123"/>
    <mergeCell ref="A125:A130"/>
    <mergeCell ref="A132:A134"/>
    <mergeCell ref="A136:A145"/>
    <mergeCell ref="A147:A149"/>
    <mergeCell ref="A151:A153"/>
    <mergeCell ref="A155:A160"/>
    <mergeCell ref="A162:A165"/>
    <mergeCell ref="A168:A171"/>
    <mergeCell ref="A173:A180"/>
    <mergeCell ref="A182:A188"/>
    <mergeCell ref="A190:A205"/>
    <mergeCell ref="A209:A214"/>
    <mergeCell ref="A216:A218"/>
    <mergeCell ref="A231:A239"/>
    <mergeCell ref="A241:A249"/>
    <mergeCell ref="A252:A259"/>
    <mergeCell ref="E230:E231"/>
    <mergeCell ref="E240:E24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PA trình PD gốc</vt:lpstr>
      <vt:lpstr>cln</vt:lpstr>
      <vt:lpstr>ĐẤT LÚA</vt:lpstr>
      <vt:lpstr>dơn giá cây trồng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2026-03-06T06:48:00Z</dcterms:created>
  <cp:lastPrinted>2026-08-01T06:46:00Z</cp:lastPrinted>
  <dcterms:modified xsi:type="dcterms:W3CDTF">2026-08-01T08:38:26Z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0553BB2050464EC0B935A351C4DC5025_12</vt:lpwstr>
  </property>
  <property fmtid="{D5CDD505-2E9C-101B-9397-08002B2CF9AE}" pid="3" name="KSOProductBuildVer">
    <vt:lpwstr>1033-12.1.0.28032</vt:lpwstr>
  </property>
  <property fmtid="{D5CDD505-2E9C-101B-9397-08002B2CF9AE}" pid="4" name="CalculationRule">
    <vt:i4>0</vt:i4>
  </property>
</Properties>
</file>